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440" windowHeight="15540" tabRatio="500"/>
  </bookViews>
  <sheets>
    <sheet name="Budgetrepor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21" i="1"/>
  <c r="W119"/>
  <c r="W117"/>
  <c r="W115"/>
  <c r="R148"/>
  <c r="R146"/>
  <c r="R135"/>
  <c r="R133"/>
  <c r="T127"/>
  <c r="R127"/>
  <c r="R121"/>
  <c r="R119"/>
  <c r="R117"/>
  <c r="R115"/>
  <c r="R107"/>
  <c r="R101"/>
  <c r="R79"/>
  <c r="R71"/>
  <c r="T145"/>
  <c r="T144"/>
  <c r="T143"/>
  <c r="T142"/>
  <c r="T139"/>
  <c r="T138"/>
  <c r="T137"/>
  <c r="T132"/>
  <c r="T131"/>
  <c r="T130"/>
  <c r="T129"/>
  <c r="T125"/>
  <c r="T124"/>
  <c r="T114"/>
  <c r="T113"/>
  <c r="T112"/>
  <c r="T111"/>
  <c r="T110"/>
  <c r="T106"/>
  <c r="T105"/>
  <c r="T104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78"/>
  <c r="T77"/>
  <c r="T76"/>
  <c r="T75"/>
  <c r="T74"/>
  <c r="T70"/>
  <c r="T69"/>
  <c r="H107"/>
  <c r="W107"/>
  <c r="H101"/>
  <c r="W101"/>
  <c r="H79"/>
  <c r="W79"/>
  <c r="H71"/>
  <c r="W71"/>
  <c r="H66"/>
  <c r="W66"/>
  <c r="T65"/>
  <c r="T64"/>
  <c r="T63"/>
  <c r="T62"/>
  <c r="P61"/>
  <c r="T61"/>
  <c r="T60"/>
  <c r="R66"/>
  <c r="R57"/>
  <c r="T56"/>
  <c r="T55"/>
  <c r="T54"/>
  <c r="P53"/>
  <c r="T53"/>
  <c r="T52"/>
  <c r="H57"/>
  <c r="W57"/>
  <c r="H49"/>
  <c r="W49"/>
  <c r="J48"/>
  <c r="T48"/>
  <c r="T47"/>
  <c r="T46"/>
  <c r="T45"/>
  <c r="T44"/>
  <c r="T43"/>
  <c r="T42"/>
  <c r="T41"/>
  <c r="T40"/>
  <c r="T39"/>
  <c r="T38"/>
  <c r="T37"/>
  <c r="T36"/>
  <c r="R49"/>
  <c r="H12"/>
  <c r="H28"/>
  <c r="H30"/>
  <c r="W30"/>
  <c r="W28"/>
  <c r="T8"/>
  <c r="T10"/>
  <c r="T12"/>
  <c r="T18"/>
  <c r="T19"/>
  <c r="T20"/>
  <c r="T21"/>
  <c r="T22"/>
  <c r="T23"/>
  <c r="T24"/>
  <c r="T25"/>
  <c r="T26"/>
  <c r="T28"/>
  <c r="T30"/>
  <c r="R12"/>
  <c r="R28"/>
  <c r="R30"/>
  <c r="T15"/>
  <c r="W8"/>
  <c r="W10"/>
  <c r="W12"/>
  <c r="P146"/>
  <c r="P148"/>
  <c r="N146"/>
  <c r="N148"/>
  <c r="L146"/>
  <c r="L148"/>
  <c r="P127"/>
  <c r="P133"/>
  <c r="P135"/>
  <c r="P49"/>
  <c r="P57"/>
  <c r="P66"/>
  <c r="P79"/>
  <c r="P83"/>
  <c r="P101"/>
  <c r="P107"/>
  <c r="P115"/>
  <c r="P69"/>
  <c r="P71"/>
  <c r="P119"/>
  <c r="P12"/>
  <c r="P28"/>
  <c r="P30"/>
  <c r="P117"/>
  <c r="P121"/>
  <c r="N133"/>
  <c r="L133"/>
  <c r="J133"/>
  <c r="T133"/>
  <c r="J93"/>
  <c r="L93"/>
  <c r="J85"/>
  <c r="F156"/>
  <c r="N127"/>
  <c r="N135"/>
  <c r="L127"/>
  <c r="L135"/>
  <c r="N12"/>
  <c r="N28"/>
  <c r="N30"/>
  <c r="N117"/>
  <c r="N49"/>
  <c r="N57"/>
  <c r="N66"/>
  <c r="N71"/>
  <c r="N79"/>
  <c r="N101"/>
  <c r="N107"/>
  <c r="N115"/>
  <c r="N119"/>
  <c r="N121"/>
  <c r="T146"/>
  <c r="T148"/>
  <c r="J127"/>
  <c r="T135"/>
  <c r="T117"/>
  <c r="T49"/>
  <c r="T57"/>
  <c r="T66"/>
  <c r="T71"/>
  <c r="T79"/>
  <c r="T101"/>
  <c r="T107"/>
  <c r="T115"/>
  <c r="T119"/>
  <c r="T121"/>
  <c r="L12"/>
  <c r="L28"/>
  <c r="L30"/>
  <c r="L117"/>
  <c r="L49"/>
  <c r="L57"/>
  <c r="L66"/>
  <c r="L71"/>
  <c r="L79"/>
  <c r="L101"/>
  <c r="L107"/>
  <c r="L115"/>
  <c r="L119"/>
  <c r="L121"/>
  <c r="J12"/>
  <c r="J28"/>
  <c r="J30"/>
  <c r="J117"/>
  <c r="J49"/>
  <c r="J57"/>
  <c r="J66"/>
  <c r="J71"/>
  <c r="J79"/>
  <c r="J101"/>
  <c r="J107"/>
  <c r="J115"/>
  <c r="J119"/>
  <c r="J121"/>
  <c r="J146"/>
  <c r="J148"/>
  <c r="J135"/>
  <c r="H117"/>
  <c r="H119"/>
  <c r="H121"/>
</calcChain>
</file>

<file path=xl/sharedStrings.xml><?xml version="1.0" encoding="utf-8"?>
<sst xmlns="http://schemas.openxmlformats.org/spreadsheetml/2006/main" count="225" uniqueCount="158">
  <si>
    <t>Income</t>
  </si>
  <si>
    <t>Description</t>
  </si>
  <si>
    <t>Budget Holder</t>
  </si>
  <si>
    <t>Voluntary Giving</t>
  </si>
  <si>
    <t>All Giving/Donations</t>
  </si>
  <si>
    <t>Finance</t>
  </si>
  <si>
    <t>Gift Aid - Tax Reclaim</t>
  </si>
  <si>
    <t>Total Giving</t>
  </si>
  <si>
    <t>Other Income</t>
  </si>
  <si>
    <t>Hall Hire</t>
  </si>
  <si>
    <t>Support</t>
  </si>
  <si>
    <t>Fees (Weddings &amp; Funerals)</t>
  </si>
  <si>
    <t>Cottage Rent</t>
  </si>
  <si>
    <t>Stay &amp; Play</t>
  </si>
  <si>
    <t>K Walker</t>
  </si>
  <si>
    <t>Food For Thought</t>
  </si>
  <si>
    <t>Cap Expenses Rec'd Bradford</t>
  </si>
  <si>
    <t>Parish Council Grant</t>
  </si>
  <si>
    <t>Bank Interest Recd</t>
  </si>
  <si>
    <t>Total Other Income</t>
  </si>
  <si>
    <t>Total Income</t>
  </si>
  <si>
    <t>Premises</t>
  </si>
  <si>
    <t>Water Rates</t>
  </si>
  <si>
    <t>Churchyard</t>
  </si>
  <si>
    <t>Church Hall</t>
  </si>
  <si>
    <t>Church All Hallows</t>
  </si>
  <si>
    <t>Church Old Kea</t>
  </si>
  <si>
    <t>Cottage</t>
  </si>
  <si>
    <t>Car Park</t>
  </si>
  <si>
    <t>Cleaning Church Hall</t>
  </si>
  <si>
    <t>Truro Location Misc Costs</t>
  </si>
  <si>
    <t>Hire of Premises Truro</t>
  </si>
  <si>
    <t>Premises Insurance</t>
  </si>
  <si>
    <t>Electricity</t>
  </si>
  <si>
    <t>Oil</t>
  </si>
  <si>
    <t>Total Premises</t>
  </si>
  <si>
    <t>Church Services</t>
  </si>
  <si>
    <t>Hospitality</t>
  </si>
  <si>
    <t>Music</t>
  </si>
  <si>
    <t>Total Church Services</t>
  </si>
  <si>
    <t>Outreach &amp; Pastoral</t>
  </si>
  <si>
    <t>Pastoral Care</t>
  </si>
  <si>
    <t>Living with Loss</t>
  </si>
  <si>
    <t>Evangelism/Materials/Real Life</t>
  </si>
  <si>
    <t>Total Outreach &amp; Pastoral</t>
  </si>
  <si>
    <t>Youth &amp; Families</t>
  </si>
  <si>
    <t>Youth Activities</t>
  </si>
  <si>
    <t>Youth/Childrens Work</t>
  </si>
  <si>
    <t>Total Youth &amp; Families</t>
  </si>
  <si>
    <t>CAP</t>
  </si>
  <si>
    <t>Client Aid/Blessing - CAP</t>
  </si>
  <si>
    <t>CAP - Lanterns</t>
  </si>
  <si>
    <t>CAP Fee</t>
  </si>
  <si>
    <t>CAP Expenses (incl. H/Office)</t>
  </si>
  <si>
    <t>CAP Release Group</t>
  </si>
  <si>
    <t>Total CAP</t>
  </si>
  <si>
    <t>Support Costs</t>
  </si>
  <si>
    <t>Printing/Publicity</t>
  </si>
  <si>
    <t>Stationery/Office</t>
  </si>
  <si>
    <t>Books etc</t>
  </si>
  <si>
    <t>Telephone and Internet</t>
  </si>
  <si>
    <t>Web Site &amp; Church App</t>
  </si>
  <si>
    <t>Computer and Software - Office IT</t>
  </si>
  <si>
    <t>Photocopier/Communications</t>
  </si>
  <si>
    <t>Mileage Claims</t>
  </si>
  <si>
    <t>Non Mileage Claim Travel</t>
  </si>
  <si>
    <t>Refreshments</t>
  </si>
  <si>
    <t>Bank Charges</t>
  </si>
  <si>
    <t>Staff Salaries incl NI &amp; Pension</t>
  </si>
  <si>
    <t>Staff Training</t>
  </si>
  <si>
    <t>Health &amp; Safety - Training &amp; Kit</t>
  </si>
  <si>
    <t>Accountancy Fees</t>
  </si>
  <si>
    <t>Total Support Costs</t>
  </si>
  <si>
    <t>MMF</t>
  </si>
  <si>
    <t>TDBF Fees</t>
  </si>
  <si>
    <t>Church Fees</t>
  </si>
  <si>
    <t>Mission Giving</t>
  </si>
  <si>
    <t>Foodbank</t>
  </si>
  <si>
    <t>Mission Discretionary Payments</t>
  </si>
  <si>
    <t>Mercy Rescue Trust</t>
  </si>
  <si>
    <t>Churches Together</t>
  </si>
  <si>
    <t>Total Expenditure</t>
  </si>
  <si>
    <t>Surplus/(deficit)</t>
  </si>
  <si>
    <t xml:space="preserve">Expenditure </t>
  </si>
  <si>
    <t>Diocesan &amp; Other Fees</t>
  </si>
  <si>
    <t>Total Diocesan &amp; Other Fees</t>
  </si>
  <si>
    <t>Total Mission Giving</t>
  </si>
  <si>
    <t>Approved</t>
  </si>
  <si>
    <t>Audio Visual</t>
  </si>
  <si>
    <t>DBS Checks</t>
  </si>
  <si>
    <t>Pocket Card</t>
  </si>
  <si>
    <t>Christian Associates(communitas)</t>
  </si>
  <si>
    <t>Small Group materials</t>
  </si>
  <si>
    <t>Laundry</t>
  </si>
  <si>
    <t>PAT Testing</t>
  </si>
  <si>
    <t>Food for thought</t>
  </si>
  <si>
    <t>PCC General Activities</t>
  </si>
  <si>
    <t>A Brown</t>
  </si>
  <si>
    <t>M Baker</t>
  </si>
  <si>
    <t>M Thomas</t>
  </si>
  <si>
    <t>J Briscoe</t>
  </si>
  <si>
    <t>B Goddard</t>
  </si>
  <si>
    <t>R Hancock</t>
  </si>
  <si>
    <t>J Argall</t>
  </si>
  <si>
    <t>S Murray</t>
  </si>
  <si>
    <t>N Gavan</t>
  </si>
  <si>
    <t>H Rowe</t>
  </si>
  <si>
    <t>Church Development</t>
  </si>
  <si>
    <t>Old Kea Donations</t>
  </si>
  <si>
    <t>Old Kea other income</t>
  </si>
  <si>
    <t>Total</t>
  </si>
  <si>
    <t>Old Kea Professional Services</t>
  </si>
  <si>
    <t>Old Kea Building Works</t>
  </si>
  <si>
    <t>Old Kea Other Payments</t>
  </si>
  <si>
    <t>Old Kea Grants</t>
  </si>
  <si>
    <t xml:space="preserve">Net position </t>
  </si>
  <si>
    <t>All Hallows Donations</t>
  </si>
  <si>
    <t>All Hallows other income</t>
  </si>
  <si>
    <t>All Hallows Grants</t>
  </si>
  <si>
    <t>Old Kea Equipment</t>
  </si>
  <si>
    <t>All Hallows Professional Services</t>
  </si>
  <si>
    <t>All Hallows Building Works</t>
  </si>
  <si>
    <t>All Hallows Equipment</t>
  </si>
  <si>
    <t>All Hallows Other Payments</t>
  </si>
  <si>
    <t>Net Position</t>
  </si>
  <si>
    <t>2019</t>
  </si>
  <si>
    <t>Inc./Spend</t>
  </si>
  <si>
    <t>Jan-Mar</t>
  </si>
  <si>
    <t>Restricted</t>
  </si>
  <si>
    <t>Legacy</t>
  </si>
  <si>
    <t>Notes</t>
  </si>
  <si>
    <t>April</t>
  </si>
  <si>
    <t>for year</t>
  </si>
  <si>
    <t>M Handford</t>
  </si>
  <si>
    <t>May</t>
  </si>
  <si>
    <t>£</t>
  </si>
  <si>
    <t>PCC - Bank</t>
  </si>
  <si>
    <t>PCC - Deposit</t>
  </si>
  <si>
    <t>Total PCC</t>
  </si>
  <si>
    <t>Old Kea Development Fund</t>
  </si>
  <si>
    <t>June</t>
  </si>
  <si>
    <t>Inc/Spend</t>
  </si>
  <si>
    <t>July</t>
  </si>
  <si>
    <t>Budget to date</t>
  </si>
  <si>
    <t>1st quarter claim of £4,389 delayed</t>
  </si>
  <si>
    <t>due to random check.</t>
  </si>
  <si>
    <t>Whole church day</t>
  </si>
  <si>
    <t>St.Kea  Budget Monitoring Summary to July 2019</t>
  </si>
  <si>
    <t>For Indicative Purposes</t>
  </si>
  <si>
    <t>Not included in totals</t>
  </si>
  <si>
    <t>This will be netted off against expenditure</t>
  </si>
  <si>
    <t>Received irregularly</t>
  </si>
  <si>
    <t>Received later in year</t>
  </si>
  <si>
    <t>Includes 2018 invoices</t>
  </si>
  <si>
    <t>This will be netted off against income</t>
  </si>
  <si>
    <t>Income received irregularly</t>
  </si>
  <si>
    <t>Spree income to be netted off</t>
  </si>
  <si>
    <t>Cash at Bank and deposit 31 July 2019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</si>
</sst>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i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90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1" fontId="0" fillId="0" borderId="0" xfId="0" applyNumberFormat="1"/>
    <xf numFmtId="0" fontId="1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/>
    <xf numFmtId="3" fontId="7" fillId="0" borderId="0" xfId="0" applyNumberFormat="1" applyFont="1"/>
    <xf numFmtId="3" fontId="7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3" xfId="0" applyNumberFormat="1" applyFont="1" applyBorder="1"/>
    <xf numFmtId="3" fontId="7" fillId="0" borderId="0" xfId="0" applyNumberFormat="1" applyFont="1" applyBorder="1"/>
    <xf numFmtId="3" fontId="2" fillId="2" borderId="2" xfId="0" applyNumberFormat="1" applyFont="1" applyFill="1" applyBorder="1"/>
    <xf numFmtId="3" fontId="0" fillId="0" borderId="0" xfId="0" applyNumberFormat="1" applyBorder="1"/>
    <xf numFmtId="3" fontId="7" fillId="0" borderId="1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2" fillId="0" borderId="3" xfId="0" applyNumberFormat="1" applyFont="1" applyFill="1" applyBorder="1"/>
    <xf numFmtId="3" fontId="7" fillId="0" borderId="0" xfId="0" applyNumberFormat="1" applyFont="1" applyFill="1" applyBorder="1"/>
    <xf numFmtId="0" fontId="1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 applyFill="1"/>
    <xf numFmtId="0" fontId="0" fillId="0" borderId="0" xfId="0" applyFill="1"/>
    <xf numFmtId="3" fontId="7" fillId="0" borderId="0" xfId="0" applyNumberFormat="1" applyFont="1" applyFill="1"/>
    <xf numFmtId="0" fontId="1" fillId="0" borderId="0" xfId="0" applyFont="1" applyFill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1" xfId="0" applyBorder="1"/>
    <xf numFmtId="3" fontId="0" fillId="0" borderId="3" xfId="0" applyNumberFormat="1" applyBorder="1"/>
    <xf numFmtId="3" fontId="0" fillId="0" borderId="1" xfId="0" applyNumberFormat="1" applyBorder="1"/>
    <xf numFmtId="3" fontId="0" fillId="0" borderId="0" xfId="0" applyNumberFormat="1" applyFont="1"/>
    <xf numFmtId="0" fontId="0" fillId="0" borderId="0" xfId="0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3" fontId="7" fillId="0" borderId="2" xfId="0" applyNumberFormat="1" applyFont="1" applyBorder="1"/>
    <xf numFmtId="0" fontId="1" fillId="0" borderId="0" xfId="0" applyFont="1" applyAlignment="1">
      <alignment horizontal="center"/>
    </xf>
  </cellXfs>
  <cellStyles count="5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U158"/>
  <sheetViews>
    <sheetView tabSelected="1" workbookViewId="0">
      <pane xSplit="4" topLeftCell="E1" activePane="topRight" state="frozen"/>
      <selection activeCell="A2" sqref="A2"/>
      <selection pane="topRight" activeCell="Z3" sqref="Z3"/>
    </sheetView>
  </sheetViews>
  <sheetFormatPr defaultColWidth="11" defaultRowHeight="15.75"/>
  <cols>
    <col min="1" max="1" width="5.5" customWidth="1"/>
    <col min="2" max="2" width="2.875" customWidth="1"/>
    <col min="3" max="3" width="2.375" customWidth="1"/>
    <col min="4" max="4" width="31.5" customWidth="1"/>
    <col min="5" max="5" width="4.625" customWidth="1"/>
    <col min="6" max="6" width="13.375" customWidth="1"/>
    <col min="7" max="7" width="4.375" customWidth="1"/>
    <col min="9" max="9" width="4.375" customWidth="1"/>
    <col min="11" max="11" width="4.375" customWidth="1"/>
    <col min="13" max="13" width="4.375" customWidth="1"/>
    <col min="14" max="14" width="10.875" customWidth="1"/>
    <col min="15" max="15" width="4.375" customWidth="1"/>
    <col min="16" max="16" width="10.875" customWidth="1"/>
    <col min="17" max="17" width="4.375" customWidth="1"/>
    <col min="18" max="18" width="10.875" customWidth="1"/>
    <col min="19" max="19" width="4.375" customWidth="1"/>
    <col min="21" max="21" width="4.375" customWidth="1"/>
    <col min="22" max="22" width="10.875" hidden="1" customWidth="1"/>
    <col min="23" max="23" width="11" customWidth="1"/>
    <col min="24" max="24" width="10.875" customWidth="1"/>
    <col min="25" max="25" width="4.375" customWidth="1"/>
    <col min="27" max="27" width="4.5" customWidth="1"/>
    <col min="29" max="29" width="4.5" customWidth="1"/>
    <col min="31" max="31" width="4.5" customWidth="1"/>
    <col min="33" max="33" width="11.125" customWidth="1"/>
    <col min="35" max="35" width="4.5" customWidth="1"/>
    <col min="37" max="37" width="4.5" customWidth="1"/>
    <col min="39" max="39" width="4.375" customWidth="1"/>
    <col min="41" max="41" width="4.5" customWidth="1"/>
    <col min="43" max="43" width="4.125" customWidth="1"/>
    <col min="45" max="45" width="4.5" customWidth="1"/>
    <col min="46" max="46" width="4" customWidth="1"/>
    <col min="47" max="47" width="32.875" customWidth="1"/>
  </cols>
  <sheetData>
    <row r="1" spans="2:47">
      <c r="B1" s="3" t="s">
        <v>147</v>
      </c>
      <c r="H1" s="3"/>
    </row>
    <row r="2" spans="2:47">
      <c r="B2" s="3" t="s">
        <v>0</v>
      </c>
      <c r="H2" s="1"/>
      <c r="AN2" s="29"/>
      <c r="AP2" s="24"/>
      <c r="AR2" s="29"/>
      <c r="AU2" s="24"/>
    </row>
    <row r="3" spans="2:47">
      <c r="D3" s="3" t="s">
        <v>1</v>
      </c>
      <c r="E3" s="3"/>
      <c r="F3" s="3" t="s">
        <v>2</v>
      </c>
      <c r="G3" s="3"/>
      <c r="H3" s="8" t="s">
        <v>125</v>
      </c>
      <c r="J3" s="9" t="s">
        <v>126</v>
      </c>
      <c r="K3" s="24"/>
      <c r="L3" s="24" t="s">
        <v>126</v>
      </c>
      <c r="M3" s="24"/>
      <c r="N3" s="24" t="s">
        <v>126</v>
      </c>
      <c r="O3" s="24"/>
      <c r="P3" s="24" t="s">
        <v>126</v>
      </c>
      <c r="Q3" s="24"/>
      <c r="R3" s="24" t="s">
        <v>141</v>
      </c>
      <c r="S3" s="24"/>
      <c r="T3" s="24" t="s">
        <v>110</v>
      </c>
      <c r="W3" s="40" t="s">
        <v>143</v>
      </c>
      <c r="X3" s="40"/>
      <c r="Z3" s="38" t="s">
        <v>130</v>
      </c>
    </row>
    <row r="4" spans="2:47">
      <c r="D4" s="3"/>
      <c r="E4" s="3"/>
      <c r="F4" s="3"/>
      <c r="G4" s="3"/>
      <c r="H4" s="7" t="s">
        <v>87</v>
      </c>
      <c r="J4" s="9" t="s">
        <v>127</v>
      </c>
      <c r="K4" s="24"/>
      <c r="L4" s="24" t="s">
        <v>131</v>
      </c>
      <c r="M4" s="24"/>
      <c r="N4" s="24" t="s">
        <v>134</v>
      </c>
      <c r="O4" s="24"/>
      <c r="P4" s="24" t="s">
        <v>140</v>
      </c>
      <c r="Q4" s="24"/>
      <c r="R4" s="24" t="s">
        <v>142</v>
      </c>
      <c r="S4" s="24"/>
      <c r="T4" s="24" t="s">
        <v>132</v>
      </c>
      <c r="W4" s="40" t="s">
        <v>148</v>
      </c>
      <c r="X4" s="40"/>
    </row>
    <row r="5" spans="2:47">
      <c r="D5" s="3" t="s">
        <v>96</v>
      </c>
      <c r="E5" s="3"/>
      <c r="F5" s="3"/>
      <c r="G5" s="3"/>
      <c r="H5" s="7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2:47">
      <c r="D6" s="3"/>
      <c r="E6" s="3"/>
      <c r="F6" s="3"/>
      <c r="G6" s="3"/>
      <c r="H6" s="7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2:47">
      <c r="D7" s="6" t="s">
        <v>3</v>
      </c>
      <c r="E7" s="4"/>
      <c r="F7" s="4"/>
      <c r="G7" s="4"/>
      <c r="H7" s="10"/>
    </row>
    <row r="8" spans="2:47">
      <c r="D8" s="4" t="s">
        <v>4</v>
      </c>
      <c r="E8" s="4"/>
      <c r="F8" s="4" t="s">
        <v>5</v>
      </c>
      <c r="G8" s="4"/>
      <c r="H8" s="16">
        <v>182749.32</v>
      </c>
      <c r="J8" s="11">
        <v>49237</v>
      </c>
      <c r="K8" s="11"/>
      <c r="L8" s="11">
        <v>16392</v>
      </c>
      <c r="M8" s="11"/>
      <c r="N8" s="11">
        <v>14722</v>
      </c>
      <c r="O8" s="11"/>
      <c r="P8" s="11">
        <v>14351</v>
      </c>
      <c r="Q8" s="11"/>
      <c r="R8" s="11">
        <v>15494</v>
      </c>
      <c r="S8" s="11"/>
      <c r="T8" s="11">
        <f>J8+L8+N8+P8+R8</f>
        <v>110196</v>
      </c>
      <c r="V8" s="11"/>
      <c r="W8" s="11">
        <f>H8*7/12</f>
        <v>106603.77</v>
      </c>
    </row>
    <row r="10" spans="2:47">
      <c r="D10" s="4" t="s">
        <v>6</v>
      </c>
      <c r="E10" s="4"/>
      <c r="F10" s="4" t="s">
        <v>5</v>
      </c>
      <c r="G10" s="4"/>
      <c r="H10" s="16">
        <v>10539.23352</v>
      </c>
      <c r="J10" s="11">
        <v>1912</v>
      </c>
      <c r="K10" s="11"/>
      <c r="L10" s="11">
        <v>0</v>
      </c>
      <c r="M10" s="11"/>
      <c r="N10" s="11">
        <v>0</v>
      </c>
      <c r="O10" s="11"/>
      <c r="P10" s="11">
        <v>0</v>
      </c>
      <c r="Q10" s="11"/>
      <c r="R10" s="11">
        <v>0</v>
      </c>
      <c r="S10" s="11"/>
      <c r="T10" s="11">
        <f>J10+L10+N10+P10+R10</f>
        <v>1912</v>
      </c>
      <c r="V10" s="11"/>
      <c r="W10" s="11">
        <f>H10*7/12</f>
        <v>6147.8862200000003</v>
      </c>
      <c r="Z10" t="s">
        <v>144</v>
      </c>
    </row>
    <row r="11" spans="2:47">
      <c r="D11" s="4"/>
      <c r="E11" s="4"/>
      <c r="F11" s="4"/>
      <c r="G11" s="4"/>
      <c r="H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V11" s="11"/>
      <c r="W11" s="11"/>
      <c r="Z11" t="s">
        <v>145</v>
      </c>
    </row>
    <row r="12" spans="2:47">
      <c r="D12" s="4" t="s">
        <v>7</v>
      </c>
      <c r="E12" s="4"/>
      <c r="F12" s="4"/>
      <c r="G12" s="4"/>
      <c r="H12" s="12">
        <f>SUM(H8:H11)</f>
        <v>193288.55352000002</v>
      </c>
      <c r="J12" s="12">
        <f>SUM(J8:J11)</f>
        <v>51149</v>
      </c>
      <c r="K12" s="16"/>
      <c r="L12" s="12">
        <f>SUM(L8:L11)</f>
        <v>16392</v>
      </c>
      <c r="M12" s="16"/>
      <c r="N12" s="12">
        <f>SUM(N8:N11)</f>
        <v>14722</v>
      </c>
      <c r="O12" s="16"/>
      <c r="P12" s="12">
        <f>SUM(P8:P11)</f>
        <v>14351</v>
      </c>
      <c r="Q12" s="16"/>
      <c r="R12" s="12">
        <f>SUM(R8:R11)</f>
        <v>15494</v>
      </c>
      <c r="S12" s="16"/>
      <c r="T12" s="12">
        <f>SUM(T8:T11)</f>
        <v>112108</v>
      </c>
      <c r="V12" s="11"/>
      <c r="W12" s="12">
        <f>SUM(W8:W11)</f>
        <v>112751.65622</v>
      </c>
      <c r="Y12" s="30"/>
    </row>
    <row r="13" spans="2:47">
      <c r="D13" s="4"/>
      <c r="E13" s="4"/>
      <c r="F13" s="4"/>
      <c r="G13" s="4"/>
      <c r="H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V13" s="11"/>
      <c r="W13" s="11"/>
      <c r="Y13" s="30"/>
    </row>
    <row r="14" spans="2:47">
      <c r="D14" s="6" t="s">
        <v>128</v>
      </c>
      <c r="E14" s="4"/>
      <c r="F14" s="4"/>
      <c r="G14" s="4"/>
      <c r="H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V14" s="11"/>
      <c r="W14" s="11"/>
      <c r="Y14" s="30"/>
    </row>
    <row r="15" spans="2:47">
      <c r="D15" s="4" t="s">
        <v>129</v>
      </c>
      <c r="E15" s="4"/>
      <c r="F15" s="4"/>
      <c r="G15" s="4"/>
      <c r="H15" s="16"/>
      <c r="J15" s="16">
        <v>10000</v>
      </c>
      <c r="K15" s="16"/>
      <c r="L15" s="16"/>
      <c r="M15" s="16"/>
      <c r="N15" s="16"/>
      <c r="O15" s="16"/>
      <c r="P15" s="16"/>
      <c r="Q15" s="16"/>
      <c r="R15" s="16"/>
      <c r="S15" s="16"/>
      <c r="T15" s="11">
        <f>J15+L15+N15+P15+R15</f>
        <v>10000</v>
      </c>
      <c r="V15" s="11"/>
      <c r="Y15" s="30"/>
      <c r="Z15" t="s">
        <v>149</v>
      </c>
    </row>
    <row r="16" spans="2:47">
      <c r="D16" s="4"/>
      <c r="E16" s="4"/>
      <c r="F16" s="4"/>
      <c r="G16" s="4"/>
      <c r="H16" s="16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V16" s="11"/>
      <c r="W16" s="35"/>
    </row>
    <row r="17" spans="2:26">
      <c r="D17" s="6" t="s">
        <v>8</v>
      </c>
      <c r="E17" s="4"/>
      <c r="F17" s="4"/>
      <c r="G17" s="4"/>
      <c r="H17" s="16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V17" s="11"/>
      <c r="W17" s="11"/>
    </row>
    <row r="18" spans="2:26">
      <c r="D18" s="26" t="s">
        <v>9</v>
      </c>
      <c r="E18" s="26"/>
      <c r="F18" s="26" t="s">
        <v>10</v>
      </c>
      <c r="G18" s="26"/>
      <c r="H18" s="23">
        <v>1650</v>
      </c>
      <c r="I18" s="27"/>
      <c r="J18" s="28">
        <v>353</v>
      </c>
      <c r="K18" s="28"/>
      <c r="L18" s="28">
        <v>114</v>
      </c>
      <c r="M18" s="28"/>
      <c r="N18" s="28">
        <v>238</v>
      </c>
      <c r="O18" s="28"/>
      <c r="P18" s="28">
        <v>84</v>
      </c>
      <c r="Q18" s="28"/>
      <c r="R18" s="28">
        <v>378</v>
      </c>
      <c r="S18" s="28"/>
      <c r="T18" s="11">
        <f t="shared" ref="T18:T26" si="0">J18+L18+N18+P18+R18</f>
        <v>1167</v>
      </c>
      <c r="U18" s="27"/>
      <c r="V18" s="11"/>
      <c r="W18" s="11"/>
    </row>
    <row r="19" spans="2:26">
      <c r="D19" s="26" t="s">
        <v>11</v>
      </c>
      <c r="E19" s="26"/>
      <c r="F19" s="26" t="s">
        <v>10</v>
      </c>
      <c r="G19" s="26"/>
      <c r="H19" s="23">
        <v>5000</v>
      </c>
      <c r="I19" s="27"/>
      <c r="J19" s="28">
        <v>409</v>
      </c>
      <c r="K19" s="28"/>
      <c r="L19" s="28">
        <v>0</v>
      </c>
      <c r="M19" s="28"/>
      <c r="N19" s="28">
        <v>789</v>
      </c>
      <c r="O19" s="28"/>
      <c r="P19" s="28">
        <v>536</v>
      </c>
      <c r="Q19" s="28"/>
      <c r="R19" s="28">
        <v>773</v>
      </c>
      <c r="S19" s="28"/>
      <c r="T19" s="11">
        <f t="shared" si="0"/>
        <v>2507</v>
      </c>
      <c r="U19" s="27"/>
      <c r="V19" s="11"/>
      <c r="W19" s="11"/>
    </row>
    <row r="20" spans="2:26">
      <c r="D20" s="26" t="s">
        <v>12</v>
      </c>
      <c r="E20" s="26"/>
      <c r="F20" s="26" t="s">
        <v>10</v>
      </c>
      <c r="G20" s="26"/>
      <c r="H20" s="23">
        <v>3978</v>
      </c>
      <c r="I20" s="27"/>
      <c r="J20" s="28">
        <v>975</v>
      </c>
      <c r="K20" s="28"/>
      <c r="L20" s="28">
        <v>325</v>
      </c>
      <c r="M20" s="28"/>
      <c r="N20" s="28">
        <v>325</v>
      </c>
      <c r="O20" s="28"/>
      <c r="P20" s="28">
        <v>325</v>
      </c>
      <c r="Q20" s="28"/>
      <c r="R20" s="28">
        <v>325</v>
      </c>
      <c r="S20" s="28"/>
      <c r="T20" s="11">
        <f t="shared" si="0"/>
        <v>2275</v>
      </c>
      <c r="U20" s="27"/>
      <c r="V20" s="11"/>
      <c r="W20" s="11"/>
    </row>
    <row r="21" spans="2:26">
      <c r="D21" s="4" t="s">
        <v>13</v>
      </c>
      <c r="E21" s="4"/>
      <c r="F21" s="4" t="s">
        <v>14</v>
      </c>
      <c r="G21" s="4"/>
      <c r="H21" s="16">
        <v>0</v>
      </c>
      <c r="J21" s="11">
        <v>379</v>
      </c>
      <c r="K21" s="11"/>
      <c r="L21" s="11">
        <v>0</v>
      </c>
      <c r="M21" s="11"/>
      <c r="N21" s="11">
        <v>84</v>
      </c>
      <c r="O21" s="11"/>
      <c r="P21" s="11">
        <v>224</v>
      </c>
      <c r="Q21" s="11"/>
      <c r="R21" s="11">
        <v>0</v>
      </c>
      <c r="S21" s="11"/>
      <c r="T21" s="11">
        <f t="shared" si="0"/>
        <v>687</v>
      </c>
      <c r="V21" s="11"/>
      <c r="W21" s="11"/>
      <c r="Z21" t="s">
        <v>150</v>
      </c>
    </row>
    <row r="22" spans="2:26">
      <c r="D22" s="4" t="s">
        <v>15</v>
      </c>
      <c r="E22" s="4"/>
      <c r="F22" s="4" t="s">
        <v>97</v>
      </c>
      <c r="G22" s="4"/>
      <c r="H22" s="16">
        <v>500</v>
      </c>
      <c r="J22" s="11">
        <v>0</v>
      </c>
      <c r="K22" s="11"/>
      <c r="L22" s="11">
        <v>0</v>
      </c>
      <c r="M22" s="11"/>
      <c r="N22" s="11">
        <v>0</v>
      </c>
      <c r="O22" s="11"/>
      <c r="P22" s="11">
        <v>0</v>
      </c>
      <c r="Q22" s="11"/>
      <c r="R22" s="11">
        <v>0</v>
      </c>
      <c r="S22" s="11"/>
      <c r="T22" s="11">
        <f t="shared" si="0"/>
        <v>0</v>
      </c>
      <c r="V22" s="11"/>
      <c r="W22" s="11"/>
      <c r="Z22" t="s">
        <v>151</v>
      </c>
    </row>
    <row r="23" spans="2:26">
      <c r="D23" s="4" t="s">
        <v>16</v>
      </c>
      <c r="E23" s="4"/>
      <c r="F23" s="4" t="s">
        <v>5</v>
      </c>
      <c r="G23" s="4"/>
      <c r="H23" s="16">
        <v>250</v>
      </c>
      <c r="J23" s="11">
        <v>0</v>
      </c>
      <c r="K23" s="11"/>
      <c r="L23" s="11">
        <v>0</v>
      </c>
      <c r="M23" s="11"/>
      <c r="N23" s="11">
        <v>0</v>
      </c>
      <c r="O23" s="11"/>
      <c r="P23" s="11">
        <v>0</v>
      </c>
      <c r="Q23" s="11"/>
      <c r="R23" s="11">
        <v>0</v>
      </c>
      <c r="S23" s="11"/>
      <c r="T23" s="11">
        <f t="shared" si="0"/>
        <v>0</v>
      </c>
      <c r="V23" s="11"/>
      <c r="W23" s="11"/>
      <c r="Z23" t="s">
        <v>151</v>
      </c>
    </row>
    <row r="24" spans="2:26">
      <c r="D24" s="4" t="s">
        <v>17</v>
      </c>
      <c r="E24" s="4"/>
      <c r="F24" s="4" t="s">
        <v>5</v>
      </c>
      <c r="G24" s="4"/>
      <c r="H24" s="16">
        <v>350</v>
      </c>
      <c r="J24" s="11">
        <v>0</v>
      </c>
      <c r="K24" s="11"/>
      <c r="L24" s="11">
        <v>0</v>
      </c>
      <c r="M24" s="11"/>
      <c r="N24" s="11">
        <v>0</v>
      </c>
      <c r="O24" s="11"/>
      <c r="P24" s="11">
        <v>0</v>
      </c>
      <c r="Q24" s="11"/>
      <c r="R24" s="11">
        <v>0</v>
      </c>
      <c r="S24" s="11"/>
      <c r="T24" s="11">
        <f t="shared" si="0"/>
        <v>0</v>
      </c>
      <c r="V24" s="11"/>
      <c r="W24" s="11"/>
      <c r="Z24" t="s">
        <v>152</v>
      </c>
    </row>
    <row r="25" spans="2:26">
      <c r="D25" s="4" t="s">
        <v>18</v>
      </c>
      <c r="E25" s="4"/>
      <c r="F25" s="4" t="s">
        <v>5</v>
      </c>
      <c r="G25" s="4"/>
      <c r="H25" s="16">
        <v>500</v>
      </c>
      <c r="J25" s="11">
        <v>0</v>
      </c>
      <c r="K25" s="11"/>
      <c r="L25" s="11">
        <v>0</v>
      </c>
      <c r="M25" s="11"/>
      <c r="N25" s="11">
        <v>0</v>
      </c>
      <c r="O25" s="11"/>
      <c r="P25" s="11">
        <v>0</v>
      </c>
      <c r="Q25" s="11"/>
      <c r="R25" s="11">
        <v>0</v>
      </c>
      <c r="S25" s="11"/>
      <c r="T25" s="11">
        <f t="shared" si="0"/>
        <v>0</v>
      </c>
      <c r="V25" s="11"/>
      <c r="W25" s="11"/>
      <c r="Z25" t="s">
        <v>152</v>
      </c>
    </row>
    <row r="26" spans="2:26">
      <c r="D26" s="4" t="s">
        <v>8</v>
      </c>
      <c r="E26" s="4"/>
      <c r="F26" s="4" t="s">
        <v>5</v>
      </c>
      <c r="G26" s="4"/>
      <c r="H26" s="16">
        <v>0</v>
      </c>
      <c r="J26" s="11">
        <v>294</v>
      </c>
      <c r="K26" s="11"/>
      <c r="L26" s="11">
        <v>50</v>
      </c>
      <c r="M26" s="11"/>
      <c r="N26" s="11">
        <v>0</v>
      </c>
      <c r="O26" s="11"/>
      <c r="P26" s="11">
        <v>0</v>
      </c>
      <c r="Q26" s="11"/>
      <c r="R26" s="11">
        <v>0</v>
      </c>
      <c r="S26" s="11"/>
      <c r="T26" s="11">
        <f t="shared" si="0"/>
        <v>344</v>
      </c>
      <c r="V26" s="11"/>
      <c r="W26" s="11"/>
    </row>
    <row r="27" spans="2:26">
      <c r="D27" s="4"/>
      <c r="E27" s="4"/>
      <c r="F27" s="4"/>
      <c r="G27" s="4"/>
      <c r="H27" s="16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V27" s="11"/>
      <c r="W27" s="11"/>
    </row>
    <row r="28" spans="2:26">
      <c r="D28" s="4" t="s">
        <v>19</v>
      </c>
      <c r="E28" s="4"/>
      <c r="F28" s="4"/>
      <c r="G28" s="4"/>
      <c r="H28" s="12">
        <f>SUM(H18:H27)</f>
        <v>12228</v>
      </c>
      <c r="J28" s="12">
        <f>SUM(J18:J27)</f>
        <v>2410</v>
      </c>
      <c r="K28" s="16"/>
      <c r="L28" s="12">
        <f>SUM(L18:L27)</f>
        <v>489</v>
      </c>
      <c r="M28" s="16"/>
      <c r="N28" s="12">
        <f>SUM(N18:N27)</f>
        <v>1436</v>
      </c>
      <c r="O28" s="16"/>
      <c r="P28" s="12">
        <f>SUM(P18:P27)</f>
        <v>1169</v>
      </c>
      <c r="Q28" s="16"/>
      <c r="R28" s="12">
        <f>SUM(R18:R27)</f>
        <v>1476</v>
      </c>
      <c r="S28" s="16"/>
      <c r="T28" s="12">
        <f>SUM(T18:T27)</f>
        <v>6980</v>
      </c>
      <c r="V28" s="11"/>
      <c r="W28" s="12">
        <f>H28*7/12</f>
        <v>7133</v>
      </c>
    </row>
    <row r="29" spans="2:26">
      <c r="D29" s="4"/>
      <c r="E29" s="4"/>
      <c r="F29" s="4"/>
      <c r="G29" s="4"/>
      <c r="H29" s="1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V29" s="11"/>
      <c r="W29" s="11"/>
    </row>
    <row r="30" spans="2:26">
      <c r="D30" s="4" t="s">
        <v>20</v>
      </c>
      <c r="E30" s="4"/>
      <c r="F30" s="4"/>
      <c r="G30" s="4"/>
      <c r="H30" s="17">
        <f>H12+H28</f>
        <v>205516.55352000002</v>
      </c>
      <c r="J30" s="13">
        <f>J12+J28</f>
        <v>53559</v>
      </c>
      <c r="K30" s="21"/>
      <c r="L30" s="13">
        <f>L12+L28</f>
        <v>16881</v>
      </c>
      <c r="M30" s="21"/>
      <c r="N30" s="13">
        <f>N12+N28</f>
        <v>16158</v>
      </c>
      <c r="O30" s="21"/>
      <c r="P30" s="13">
        <f>P12+P28</f>
        <v>15520</v>
      </c>
      <c r="Q30" s="21"/>
      <c r="R30" s="13">
        <f>R12+R28</f>
        <v>16970</v>
      </c>
      <c r="S30" s="21"/>
      <c r="T30" s="13">
        <f>T12+T28</f>
        <v>119088</v>
      </c>
      <c r="V30" s="11"/>
      <c r="W30" s="39">
        <f>H30*7/12</f>
        <v>119884.65622</v>
      </c>
    </row>
    <row r="31" spans="2:26">
      <c r="H31" s="18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V31" s="25"/>
      <c r="W31" s="25"/>
    </row>
    <row r="32" spans="2:26">
      <c r="B32" s="3" t="s">
        <v>83</v>
      </c>
      <c r="H32" s="1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V32" s="25"/>
      <c r="W32" s="25"/>
    </row>
    <row r="33" spans="4:26">
      <c r="D33" s="3" t="s">
        <v>1</v>
      </c>
      <c r="H33" s="1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V33" s="25"/>
      <c r="W33" s="25"/>
    </row>
    <row r="34" spans="4:26">
      <c r="H34" s="1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V34" s="25"/>
      <c r="W34" s="25"/>
    </row>
    <row r="35" spans="4:26">
      <c r="D35" s="6" t="s">
        <v>21</v>
      </c>
      <c r="E35" s="4"/>
      <c r="F35" s="4"/>
      <c r="G35" s="4"/>
      <c r="H35" s="16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V35" s="25"/>
      <c r="W35" s="25"/>
    </row>
    <row r="36" spans="4:26">
      <c r="D36" s="4" t="s">
        <v>22</v>
      </c>
      <c r="E36" s="4"/>
      <c r="F36" s="4" t="s">
        <v>10</v>
      </c>
      <c r="G36" s="26"/>
      <c r="H36" s="16">
        <v>80</v>
      </c>
      <c r="J36" s="11">
        <v>17</v>
      </c>
      <c r="K36" s="11"/>
      <c r="L36" s="11">
        <v>6</v>
      </c>
      <c r="M36" s="11"/>
      <c r="N36" s="11">
        <v>6</v>
      </c>
      <c r="O36" s="11"/>
      <c r="P36" s="11">
        <v>6</v>
      </c>
      <c r="Q36" s="11"/>
      <c r="R36" s="11">
        <v>6</v>
      </c>
      <c r="S36" s="11"/>
      <c r="T36" s="11">
        <f t="shared" ref="T36:T48" si="1">J36+L36+N36+P36+R36</f>
        <v>41</v>
      </c>
      <c r="V36" s="11"/>
      <c r="W36" s="11"/>
    </row>
    <row r="37" spans="4:26">
      <c r="D37" s="4" t="s">
        <v>23</v>
      </c>
      <c r="E37" s="4"/>
      <c r="F37" s="4" t="s">
        <v>133</v>
      </c>
      <c r="G37" s="26"/>
      <c r="H37" s="16">
        <v>500</v>
      </c>
      <c r="J37" s="11">
        <v>0</v>
      </c>
      <c r="K37" s="11"/>
      <c r="L37" s="11">
        <v>0</v>
      </c>
      <c r="M37" s="11"/>
      <c r="N37" s="11">
        <v>0</v>
      </c>
      <c r="O37" s="11"/>
      <c r="P37" s="11">
        <v>0</v>
      </c>
      <c r="Q37" s="11"/>
      <c r="R37" s="11">
        <v>200</v>
      </c>
      <c r="S37" s="11"/>
      <c r="T37" s="11">
        <f t="shared" si="1"/>
        <v>200</v>
      </c>
      <c r="V37" s="11"/>
      <c r="W37" s="11"/>
    </row>
    <row r="38" spans="4:26">
      <c r="D38" s="4" t="s">
        <v>24</v>
      </c>
      <c r="E38" s="4"/>
      <c r="F38" s="4" t="s">
        <v>133</v>
      </c>
      <c r="G38" s="26"/>
      <c r="H38" s="16">
        <v>3000</v>
      </c>
      <c r="J38" s="11">
        <v>176</v>
      </c>
      <c r="K38" s="11"/>
      <c r="L38" s="11">
        <v>8</v>
      </c>
      <c r="M38" s="11"/>
      <c r="N38" s="11">
        <v>0</v>
      </c>
      <c r="O38" s="11"/>
      <c r="P38" s="11">
        <v>0</v>
      </c>
      <c r="Q38" s="11"/>
      <c r="R38" s="11">
        <v>0</v>
      </c>
      <c r="S38" s="11"/>
      <c r="T38" s="11">
        <f t="shared" si="1"/>
        <v>184</v>
      </c>
      <c r="V38" s="11"/>
      <c r="W38" s="11"/>
    </row>
    <row r="39" spans="4:26">
      <c r="D39" s="4" t="s">
        <v>25</v>
      </c>
      <c r="E39" s="4"/>
      <c r="F39" s="4" t="s">
        <v>133</v>
      </c>
      <c r="G39" s="26"/>
      <c r="H39" s="16">
        <v>3000</v>
      </c>
      <c r="J39" s="11">
        <v>14</v>
      </c>
      <c r="K39" s="11"/>
      <c r="L39" s="11">
        <v>0</v>
      </c>
      <c r="M39" s="11"/>
      <c r="N39" s="11">
        <v>10</v>
      </c>
      <c r="O39" s="11"/>
      <c r="P39" s="11">
        <v>0</v>
      </c>
      <c r="Q39" s="11"/>
      <c r="R39" s="11">
        <v>0</v>
      </c>
      <c r="S39" s="11"/>
      <c r="T39" s="11">
        <f t="shared" si="1"/>
        <v>24</v>
      </c>
      <c r="V39" s="11"/>
      <c r="W39" s="11"/>
    </row>
    <row r="40" spans="4:26">
      <c r="D40" s="4" t="s">
        <v>26</v>
      </c>
      <c r="E40" s="4"/>
      <c r="F40" s="4" t="s">
        <v>133</v>
      </c>
      <c r="G40" s="26"/>
      <c r="H40" s="16">
        <v>1500</v>
      </c>
      <c r="J40" s="11">
        <v>400</v>
      </c>
      <c r="K40" s="11"/>
      <c r="L40" s="11">
        <v>0</v>
      </c>
      <c r="M40" s="11"/>
      <c r="N40" s="11">
        <v>0</v>
      </c>
      <c r="O40" s="11"/>
      <c r="P40" s="11">
        <v>0</v>
      </c>
      <c r="Q40" s="11"/>
      <c r="R40" s="11">
        <v>0</v>
      </c>
      <c r="S40" s="11"/>
      <c r="T40" s="11">
        <f t="shared" si="1"/>
        <v>400</v>
      </c>
      <c r="V40" s="11"/>
      <c r="W40" s="11"/>
    </row>
    <row r="41" spans="4:26">
      <c r="D41" s="4" t="s">
        <v>27</v>
      </c>
      <c r="E41" s="4"/>
      <c r="F41" s="4" t="s">
        <v>133</v>
      </c>
      <c r="G41" s="26"/>
      <c r="H41" s="16">
        <v>3000</v>
      </c>
      <c r="J41" s="11">
        <v>0</v>
      </c>
      <c r="K41" s="11"/>
      <c r="L41" s="11">
        <v>0</v>
      </c>
      <c r="M41" s="11"/>
      <c r="N41" s="11">
        <v>0</v>
      </c>
      <c r="O41" s="11"/>
      <c r="P41" s="11">
        <v>0</v>
      </c>
      <c r="Q41" s="11"/>
      <c r="R41" s="11">
        <v>0</v>
      </c>
      <c r="S41" s="11"/>
      <c r="T41" s="11">
        <f t="shared" si="1"/>
        <v>0</v>
      </c>
      <c r="V41" s="11"/>
      <c r="W41" s="11"/>
    </row>
    <row r="42" spans="4:26">
      <c r="D42" s="4" t="s">
        <v>28</v>
      </c>
      <c r="E42" s="4"/>
      <c r="F42" s="4" t="s">
        <v>133</v>
      </c>
      <c r="G42" s="26"/>
      <c r="H42" s="16">
        <v>1300</v>
      </c>
      <c r="J42" s="11">
        <v>0</v>
      </c>
      <c r="K42" s="11"/>
      <c r="L42" s="11">
        <v>500</v>
      </c>
      <c r="M42" s="11"/>
      <c r="N42" s="11">
        <v>0</v>
      </c>
      <c r="O42" s="11"/>
      <c r="P42" s="11">
        <v>0</v>
      </c>
      <c r="Q42" s="11"/>
      <c r="R42" s="11">
        <v>0</v>
      </c>
      <c r="S42" s="11"/>
      <c r="T42" s="11">
        <f t="shared" si="1"/>
        <v>500</v>
      </c>
      <c r="V42" s="11"/>
      <c r="W42" s="11"/>
    </row>
    <row r="43" spans="4:26">
      <c r="D43" s="4" t="s">
        <v>29</v>
      </c>
      <c r="E43" s="4"/>
      <c r="F43" s="4" t="s">
        <v>10</v>
      </c>
      <c r="G43" s="26"/>
      <c r="H43" s="16">
        <v>1339</v>
      </c>
      <c r="J43" s="11">
        <v>298</v>
      </c>
      <c r="K43" s="11"/>
      <c r="L43" s="11">
        <v>118</v>
      </c>
      <c r="M43" s="11"/>
      <c r="N43" s="11">
        <v>115</v>
      </c>
      <c r="O43" s="11"/>
      <c r="P43" s="11">
        <v>6</v>
      </c>
      <c r="Q43" s="11"/>
      <c r="R43" s="11">
        <v>103</v>
      </c>
      <c r="S43" s="11"/>
      <c r="T43" s="11">
        <f t="shared" si="1"/>
        <v>640</v>
      </c>
      <c r="V43" s="11"/>
      <c r="W43" s="11"/>
    </row>
    <row r="44" spans="4:26">
      <c r="D44" s="4" t="s">
        <v>30</v>
      </c>
      <c r="E44" s="4"/>
      <c r="F44" s="4" t="s">
        <v>98</v>
      </c>
      <c r="G44" s="26"/>
      <c r="H44" s="16">
        <v>250</v>
      </c>
      <c r="J44" s="11">
        <v>0</v>
      </c>
      <c r="K44" s="11"/>
      <c r="L44" s="11">
        <v>0</v>
      </c>
      <c r="M44" s="11"/>
      <c r="N44" s="11">
        <v>0</v>
      </c>
      <c r="O44" s="11"/>
      <c r="P44" s="11">
        <v>16</v>
      </c>
      <c r="Q44" s="11"/>
      <c r="R44" s="11">
        <v>0</v>
      </c>
      <c r="S44" s="11"/>
      <c r="T44" s="11">
        <f t="shared" si="1"/>
        <v>16</v>
      </c>
      <c r="V44" s="11"/>
      <c r="W44" s="11"/>
    </row>
    <row r="45" spans="4:26">
      <c r="D45" s="4" t="s">
        <v>31</v>
      </c>
      <c r="E45" s="4"/>
      <c r="F45" s="4" t="s">
        <v>10</v>
      </c>
      <c r="G45" s="26"/>
      <c r="H45" s="16">
        <v>4326</v>
      </c>
      <c r="J45" s="11">
        <v>3700</v>
      </c>
      <c r="K45" s="11"/>
      <c r="L45" s="11">
        <v>0</v>
      </c>
      <c r="M45" s="11"/>
      <c r="N45" s="11">
        <v>0</v>
      </c>
      <c r="O45" s="11"/>
      <c r="P45" s="11">
        <v>900</v>
      </c>
      <c r="Q45" s="11"/>
      <c r="R45" s="11">
        <v>0</v>
      </c>
      <c r="S45" s="11"/>
      <c r="T45" s="11">
        <f t="shared" si="1"/>
        <v>4600</v>
      </c>
      <c r="V45" s="11"/>
      <c r="W45" s="35"/>
      <c r="Z45" t="s">
        <v>153</v>
      </c>
    </row>
    <row r="46" spans="4:26">
      <c r="D46" s="4" t="s">
        <v>32</v>
      </c>
      <c r="E46" s="4"/>
      <c r="F46" s="4" t="s">
        <v>10</v>
      </c>
      <c r="G46" s="26"/>
      <c r="H46" s="16">
        <v>3698</v>
      </c>
      <c r="J46" s="11">
        <v>0</v>
      </c>
      <c r="K46" s="11"/>
      <c r="L46" s="11">
        <v>0</v>
      </c>
      <c r="M46" s="11"/>
      <c r="N46" s="11">
        <v>0</v>
      </c>
      <c r="O46" s="11"/>
      <c r="P46" s="11">
        <v>0</v>
      </c>
      <c r="Q46" s="11"/>
      <c r="R46" s="11">
        <v>0</v>
      </c>
      <c r="S46" s="11"/>
      <c r="T46" s="11">
        <f t="shared" si="1"/>
        <v>0</v>
      </c>
      <c r="V46" s="11"/>
      <c r="W46" s="35"/>
    </row>
    <row r="47" spans="4:26">
      <c r="D47" s="4" t="s">
        <v>33</v>
      </c>
      <c r="E47" s="4"/>
      <c r="F47" s="4" t="s">
        <v>10</v>
      </c>
      <c r="G47" s="26"/>
      <c r="H47" s="16">
        <v>3150</v>
      </c>
      <c r="J47" s="11">
        <v>865</v>
      </c>
      <c r="K47" s="11"/>
      <c r="L47" s="11">
        <v>307</v>
      </c>
      <c r="M47" s="11"/>
      <c r="N47" s="11">
        <v>0</v>
      </c>
      <c r="O47" s="11"/>
      <c r="P47" s="11">
        <v>253</v>
      </c>
      <c r="Q47" s="11"/>
      <c r="R47" s="11">
        <v>0</v>
      </c>
      <c r="S47" s="11"/>
      <c r="T47" s="11">
        <f t="shared" si="1"/>
        <v>1425</v>
      </c>
      <c r="V47" s="11"/>
      <c r="W47" s="11"/>
    </row>
    <row r="48" spans="4:26">
      <c r="D48" s="4" t="s">
        <v>34</v>
      </c>
      <c r="E48" s="4"/>
      <c r="F48" s="4" t="s">
        <v>10</v>
      </c>
      <c r="G48" s="26"/>
      <c r="H48" s="16">
        <v>4000</v>
      </c>
      <c r="J48" s="11">
        <f>1027+280</f>
        <v>1307</v>
      </c>
      <c r="K48" s="11"/>
      <c r="L48" s="11">
        <v>0</v>
      </c>
      <c r="M48" s="11"/>
      <c r="N48" s="11">
        <v>0</v>
      </c>
      <c r="O48" s="11"/>
      <c r="P48" s="11">
        <v>0</v>
      </c>
      <c r="Q48" s="11"/>
      <c r="R48" s="11">
        <v>0</v>
      </c>
      <c r="S48" s="11"/>
      <c r="T48" s="11">
        <f t="shared" si="1"/>
        <v>1307</v>
      </c>
      <c r="V48" s="11"/>
      <c r="W48" s="11"/>
    </row>
    <row r="49" spans="4:26">
      <c r="D49" s="4" t="s">
        <v>35</v>
      </c>
      <c r="E49" s="4"/>
      <c r="F49" s="4"/>
      <c r="G49" s="4"/>
      <c r="H49" s="12">
        <f>SUM(H36:H48)</f>
        <v>29143</v>
      </c>
      <c r="J49" s="12">
        <f>SUM(J36:J48)</f>
        <v>6777</v>
      </c>
      <c r="K49" s="16"/>
      <c r="L49" s="12">
        <f>SUM(L36:L48)</f>
        <v>939</v>
      </c>
      <c r="M49" s="16"/>
      <c r="N49" s="12">
        <f>SUM(N36:N48)</f>
        <v>131</v>
      </c>
      <c r="O49" s="16"/>
      <c r="P49" s="12">
        <f>SUM(P36:P48)</f>
        <v>1181</v>
      </c>
      <c r="Q49" s="16"/>
      <c r="R49" s="12">
        <f>SUM(R36:R48)</f>
        <v>309</v>
      </c>
      <c r="S49" s="16"/>
      <c r="T49" s="12">
        <f>SUM(T36:T48)</f>
        <v>9337</v>
      </c>
      <c r="V49" s="11"/>
      <c r="W49" s="12">
        <f>H49*7/12</f>
        <v>17000.083333333332</v>
      </c>
    </row>
    <row r="50" spans="4:26">
      <c r="D50" s="4"/>
      <c r="E50" s="4"/>
      <c r="F50" s="4"/>
      <c r="G50" s="4"/>
      <c r="H50" s="1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V50" s="11"/>
      <c r="W50" s="11"/>
    </row>
    <row r="51" spans="4:26">
      <c r="D51" s="6" t="s">
        <v>36</v>
      </c>
      <c r="E51" s="4"/>
      <c r="F51" s="4"/>
      <c r="G51" s="4"/>
      <c r="H51" s="1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V51" s="11"/>
      <c r="W51" s="11"/>
    </row>
    <row r="52" spans="4:26">
      <c r="D52" s="4" t="s">
        <v>66</v>
      </c>
      <c r="E52" s="4"/>
      <c r="F52" s="4" t="s">
        <v>99</v>
      </c>
      <c r="G52" s="26"/>
      <c r="H52" s="16">
        <v>750</v>
      </c>
      <c r="J52" s="11">
        <v>0</v>
      </c>
      <c r="K52" s="11"/>
      <c r="L52" s="11">
        <v>0</v>
      </c>
      <c r="M52" s="11"/>
      <c r="N52" s="11">
        <v>0</v>
      </c>
      <c r="O52" s="11"/>
      <c r="P52" s="11">
        <v>0</v>
      </c>
      <c r="Q52" s="11"/>
      <c r="R52" s="11">
        <v>0</v>
      </c>
      <c r="S52" s="11"/>
      <c r="T52" s="11">
        <f t="shared" ref="T52:T56" si="2">J52+L52+N52+P52+R52</f>
        <v>0</v>
      </c>
      <c r="V52" s="11"/>
      <c r="W52" s="11"/>
    </row>
    <row r="53" spans="4:26">
      <c r="D53" s="4" t="s">
        <v>36</v>
      </c>
      <c r="E53" s="4"/>
      <c r="F53" s="4" t="s">
        <v>99</v>
      </c>
      <c r="G53" s="26"/>
      <c r="H53" s="16">
        <v>350</v>
      </c>
      <c r="J53" s="11">
        <v>136</v>
      </c>
      <c r="K53" s="11"/>
      <c r="L53" s="11">
        <v>20</v>
      </c>
      <c r="M53" s="11"/>
      <c r="N53" s="11">
        <v>0</v>
      </c>
      <c r="O53" s="11"/>
      <c r="P53" s="11">
        <f>124+33</f>
        <v>157</v>
      </c>
      <c r="Q53" s="11"/>
      <c r="R53" s="11">
        <v>0</v>
      </c>
      <c r="S53" s="11"/>
      <c r="T53" s="11">
        <f t="shared" si="2"/>
        <v>313</v>
      </c>
      <c r="V53" s="11"/>
      <c r="W53" s="11"/>
    </row>
    <row r="54" spans="4:26">
      <c r="D54" s="4" t="s">
        <v>38</v>
      </c>
      <c r="E54" s="4"/>
      <c r="F54" s="4" t="s">
        <v>100</v>
      </c>
      <c r="G54" s="26"/>
      <c r="H54" s="16">
        <v>500</v>
      </c>
      <c r="J54" s="11">
        <v>29</v>
      </c>
      <c r="K54" s="11"/>
      <c r="L54" s="11">
        <v>0</v>
      </c>
      <c r="M54" s="11"/>
      <c r="N54" s="11">
        <v>83</v>
      </c>
      <c r="O54" s="11"/>
      <c r="P54" s="11">
        <v>0</v>
      </c>
      <c r="Q54" s="11"/>
      <c r="R54" s="11">
        <v>50</v>
      </c>
      <c r="S54" s="11"/>
      <c r="T54" s="11">
        <f t="shared" si="2"/>
        <v>162</v>
      </c>
      <c r="V54" s="11"/>
      <c r="W54" s="11"/>
    </row>
    <row r="55" spans="4:26">
      <c r="D55" s="4" t="s">
        <v>88</v>
      </c>
      <c r="E55" s="4"/>
      <c r="F55" s="4" t="s">
        <v>101</v>
      </c>
      <c r="G55" s="26"/>
      <c r="H55" s="16">
        <v>1100</v>
      </c>
      <c r="J55" s="11">
        <v>132</v>
      </c>
      <c r="K55" s="11"/>
      <c r="L55" s="11">
        <v>0</v>
      </c>
      <c r="M55" s="11"/>
      <c r="N55" s="11">
        <v>62</v>
      </c>
      <c r="O55" s="11"/>
      <c r="P55" s="11">
        <v>229</v>
      </c>
      <c r="Q55" s="11"/>
      <c r="R55" s="11">
        <v>32</v>
      </c>
      <c r="S55" s="11"/>
      <c r="T55" s="11">
        <f t="shared" si="2"/>
        <v>455</v>
      </c>
      <c r="V55" s="11"/>
      <c r="W55" s="11"/>
    </row>
    <row r="56" spans="4:26">
      <c r="D56" s="4" t="s">
        <v>146</v>
      </c>
      <c r="E56" s="4"/>
      <c r="F56" s="4"/>
      <c r="G56" s="26"/>
      <c r="H56" s="16"/>
      <c r="J56" s="11"/>
      <c r="K56" s="11"/>
      <c r="L56" s="11"/>
      <c r="M56" s="11"/>
      <c r="N56" s="11"/>
      <c r="O56" s="11"/>
      <c r="P56" s="11"/>
      <c r="Q56" s="11"/>
      <c r="R56" s="11">
        <v>175</v>
      </c>
      <c r="S56" s="11"/>
      <c r="T56" s="11">
        <f t="shared" si="2"/>
        <v>175</v>
      </c>
      <c r="V56" s="11"/>
      <c r="W56" s="11"/>
    </row>
    <row r="57" spans="4:26">
      <c r="D57" s="4" t="s">
        <v>39</v>
      </c>
      <c r="E57" s="4"/>
      <c r="F57" s="4"/>
      <c r="G57" s="4"/>
      <c r="H57" s="12">
        <f>SUM(H52:H55)</f>
        <v>2700</v>
      </c>
      <c r="J57" s="12">
        <f>SUM(J52:J55)</f>
        <v>297</v>
      </c>
      <c r="K57" s="16"/>
      <c r="L57" s="12">
        <f>SUM(L52:L55)</f>
        <v>20</v>
      </c>
      <c r="M57" s="16"/>
      <c r="N57" s="12">
        <f>SUM(N52:N55)</f>
        <v>145</v>
      </c>
      <c r="O57" s="16"/>
      <c r="P57" s="12">
        <f>SUM(P52:P55)</f>
        <v>386</v>
      </c>
      <c r="Q57" s="16"/>
      <c r="R57" s="12">
        <f>SUM(R52:R55)</f>
        <v>82</v>
      </c>
      <c r="S57" s="16"/>
      <c r="T57" s="12">
        <f>SUM(T52:T55)</f>
        <v>930</v>
      </c>
      <c r="V57" s="11"/>
      <c r="W57" s="12">
        <f>H57*7/12</f>
        <v>1575</v>
      </c>
    </row>
    <row r="58" spans="4:26">
      <c r="D58" s="4"/>
      <c r="E58" s="4"/>
      <c r="F58" s="4"/>
      <c r="G58" s="4"/>
      <c r="H58" s="16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V58" s="11"/>
      <c r="W58" s="11"/>
    </row>
    <row r="59" spans="4:26">
      <c r="D59" s="6" t="s">
        <v>40</v>
      </c>
      <c r="E59" s="4"/>
      <c r="F59" s="4"/>
      <c r="G59" s="4"/>
      <c r="H59" s="16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V59" s="11"/>
      <c r="W59" s="11"/>
    </row>
    <row r="60" spans="4:26">
      <c r="D60" s="4" t="s">
        <v>41</v>
      </c>
      <c r="E60" s="4"/>
      <c r="F60" s="4" t="s">
        <v>102</v>
      </c>
      <c r="G60" s="26"/>
      <c r="H60" s="16">
        <v>150</v>
      </c>
      <c r="J60" s="11">
        <v>7</v>
      </c>
      <c r="K60" s="11"/>
      <c r="L60" s="11">
        <v>0</v>
      </c>
      <c r="M60" s="11"/>
      <c r="N60" s="11">
        <v>0</v>
      </c>
      <c r="O60" s="11"/>
      <c r="P60" s="11">
        <v>0</v>
      </c>
      <c r="Q60" s="11"/>
      <c r="R60" s="11">
        <v>0</v>
      </c>
      <c r="S60" s="11"/>
      <c r="T60" s="11">
        <f t="shared" ref="T60:T65" si="3">J60+L60+N60+P60+R60</f>
        <v>7</v>
      </c>
      <c r="V60" s="11"/>
      <c r="W60" s="11"/>
    </row>
    <row r="61" spans="4:26">
      <c r="D61" s="4" t="s">
        <v>13</v>
      </c>
      <c r="E61" s="4"/>
      <c r="F61" s="4" t="s">
        <v>14</v>
      </c>
      <c r="G61" s="4"/>
      <c r="H61" s="16">
        <v>0</v>
      </c>
      <c r="J61" s="11">
        <v>249</v>
      </c>
      <c r="K61" s="11"/>
      <c r="L61" s="11">
        <v>0</v>
      </c>
      <c r="M61" s="11"/>
      <c r="N61" s="11">
        <v>84</v>
      </c>
      <c r="O61" s="11"/>
      <c r="P61" s="11">
        <f>43+224</f>
        <v>267</v>
      </c>
      <c r="Q61" s="11"/>
      <c r="R61" s="11">
        <v>27</v>
      </c>
      <c r="S61" s="11"/>
      <c r="T61" s="11">
        <f t="shared" si="3"/>
        <v>627</v>
      </c>
      <c r="V61" s="11"/>
      <c r="W61" s="11"/>
      <c r="Z61" t="s">
        <v>154</v>
      </c>
    </row>
    <row r="62" spans="4:26">
      <c r="D62" s="4" t="s">
        <v>42</v>
      </c>
      <c r="E62" s="4"/>
      <c r="F62" s="4" t="s">
        <v>103</v>
      </c>
      <c r="G62" s="4"/>
      <c r="H62" s="16">
        <v>100</v>
      </c>
      <c r="J62" s="11">
        <v>0</v>
      </c>
      <c r="K62" s="11"/>
      <c r="L62" s="11">
        <v>0</v>
      </c>
      <c r="M62" s="11"/>
      <c r="N62" s="11">
        <v>0</v>
      </c>
      <c r="O62" s="11"/>
      <c r="P62" s="11">
        <v>0</v>
      </c>
      <c r="Q62" s="11"/>
      <c r="R62" s="11">
        <v>0</v>
      </c>
      <c r="S62" s="11"/>
      <c r="T62" s="11">
        <f t="shared" si="3"/>
        <v>0</v>
      </c>
      <c r="V62" s="11"/>
      <c r="W62" s="11"/>
    </row>
    <row r="63" spans="4:26">
      <c r="D63" s="4" t="s">
        <v>43</v>
      </c>
      <c r="E63" s="4"/>
      <c r="F63" s="4" t="s">
        <v>98</v>
      </c>
      <c r="G63" s="26"/>
      <c r="H63" s="16">
        <v>500</v>
      </c>
      <c r="J63" s="11">
        <v>81</v>
      </c>
      <c r="K63" s="11"/>
      <c r="L63" s="11">
        <v>0</v>
      </c>
      <c r="M63" s="11"/>
      <c r="N63" s="11">
        <v>0</v>
      </c>
      <c r="O63" s="11"/>
      <c r="P63" s="11">
        <v>616</v>
      </c>
      <c r="Q63" s="11"/>
      <c r="R63" s="11">
        <v>0</v>
      </c>
      <c r="S63" s="11"/>
      <c r="T63" s="11">
        <f t="shared" si="3"/>
        <v>697</v>
      </c>
      <c r="V63" s="11"/>
      <c r="W63" s="11"/>
    </row>
    <row r="64" spans="4:26">
      <c r="D64" s="4" t="s">
        <v>92</v>
      </c>
      <c r="E64" s="4"/>
      <c r="F64" s="4" t="s">
        <v>98</v>
      </c>
      <c r="G64" s="26"/>
      <c r="H64" s="16">
        <v>100</v>
      </c>
      <c r="J64" s="11">
        <v>0</v>
      </c>
      <c r="K64" s="11"/>
      <c r="L64" s="11">
        <v>0</v>
      </c>
      <c r="M64" s="11"/>
      <c r="N64" s="11">
        <v>0</v>
      </c>
      <c r="O64" s="11"/>
      <c r="P64" s="11">
        <v>0</v>
      </c>
      <c r="Q64" s="11"/>
      <c r="R64" s="11">
        <v>0</v>
      </c>
      <c r="S64" s="11"/>
      <c r="T64" s="11">
        <f t="shared" si="3"/>
        <v>0</v>
      </c>
      <c r="V64" s="11"/>
      <c r="W64" s="11"/>
    </row>
    <row r="65" spans="4:26">
      <c r="D65" s="4" t="s">
        <v>95</v>
      </c>
      <c r="H65">
        <v>110</v>
      </c>
      <c r="J65" s="11">
        <v>216</v>
      </c>
      <c r="K65" s="11"/>
      <c r="L65" s="11">
        <v>0</v>
      </c>
      <c r="M65" s="11"/>
      <c r="N65" s="11">
        <v>0</v>
      </c>
      <c r="O65" s="11"/>
      <c r="P65" s="11">
        <v>0</v>
      </c>
      <c r="Q65" s="11"/>
      <c r="R65" s="11">
        <v>0</v>
      </c>
      <c r="S65" s="11"/>
      <c r="T65" s="11">
        <f t="shared" si="3"/>
        <v>216</v>
      </c>
      <c r="V65" s="11"/>
      <c r="W65" s="11"/>
      <c r="Z65" t="s">
        <v>155</v>
      </c>
    </row>
    <row r="66" spans="4:26">
      <c r="D66" s="4" t="s">
        <v>44</v>
      </c>
      <c r="E66" s="4"/>
      <c r="F66" s="4"/>
      <c r="G66" s="4"/>
      <c r="H66" s="12">
        <f>SUM(H60:H65)</f>
        <v>960</v>
      </c>
      <c r="J66" s="12">
        <f>SUM(J60:J65)</f>
        <v>553</v>
      </c>
      <c r="K66" s="16"/>
      <c r="L66" s="12">
        <f>SUM(L60:L65)</f>
        <v>0</v>
      </c>
      <c r="M66" s="16"/>
      <c r="N66" s="12">
        <f>SUM(N60:N65)</f>
        <v>84</v>
      </c>
      <c r="O66" s="16"/>
      <c r="P66" s="12">
        <f>SUM(P60:P65)</f>
        <v>883</v>
      </c>
      <c r="Q66" s="16"/>
      <c r="R66" s="12">
        <f>SUM(R60:R65)</f>
        <v>27</v>
      </c>
      <c r="S66" s="16"/>
      <c r="T66" s="12">
        <f>SUM(T60:T65)</f>
        <v>1547</v>
      </c>
      <c r="V66" s="11"/>
      <c r="W66" s="12">
        <f>H66*7/12</f>
        <v>560</v>
      </c>
    </row>
    <row r="67" spans="4:26">
      <c r="D67" s="4"/>
      <c r="E67" s="4"/>
      <c r="F67" s="4"/>
      <c r="G67" s="4"/>
      <c r="H67" s="16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V67" s="11"/>
      <c r="W67" s="11"/>
    </row>
    <row r="68" spans="4:26">
      <c r="D68" s="6" t="s">
        <v>45</v>
      </c>
      <c r="E68" s="4"/>
      <c r="F68" s="4"/>
      <c r="G68" s="4"/>
      <c r="H68" s="16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V68" s="11"/>
      <c r="W68" s="11"/>
    </row>
    <row r="69" spans="4:26">
      <c r="D69" s="4" t="s">
        <v>46</v>
      </c>
      <c r="E69" s="4"/>
      <c r="F69" s="4" t="s">
        <v>104</v>
      </c>
      <c r="G69" s="4"/>
      <c r="H69" s="16">
        <v>1700</v>
      </c>
      <c r="J69" s="11">
        <v>874</v>
      </c>
      <c r="K69" s="11"/>
      <c r="L69" s="11">
        <v>207</v>
      </c>
      <c r="M69" s="11"/>
      <c r="N69" s="11">
        <v>185</v>
      </c>
      <c r="O69" s="11"/>
      <c r="P69" s="11">
        <f>880-309+60+155</f>
        <v>786</v>
      </c>
      <c r="Q69" s="11"/>
      <c r="R69" s="11">
        <v>160</v>
      </c>
      <c r="S69" s="11"/>
      <c r="T69" s="11">
        <f t="shared" ref="T69:T70" si="4">J69+L69+N69+P69+R69</f>
        <v>2212</v>
      </c>
      <c r="V69" s="11"/>
      <c r="W69" s="11"/>
      <c r="Z69" t="s">
        <v>156</v>
      </c>
    </row>
    <row r="70" spans="4:26">
      <c r="D70" s="4" t="s">
        <v>47</v>
      </c>
      <c r="E70" s="4"/>
      <c r="F70" s="4" t="s">
        <v>104</v>
      </c>
      <c r="G70" s="4"/>
      <c r="H70" s="16">
        <v>1600</v>
      </c>
      <c r="J70" s="11">
        <v>213</v>
      </c>
      <c r="K70" s="11"/>
      <c r="L70" s="11">
        <v>149</v>
      </c>
      <c r="M70" s="11"/>
      <c r="N70" s="11">
        <v>65</v>
      </c>
      <c r="O70" s="11"/>
      <c r="P70" s="11">
        <v>45</v>
      </c>
      <c r="Q70" s="11"/>
      <c r="R70" s="11"/>
      <c r="S70" s="11"/>
      <c r="T70" s="11">
        <f t="shared" si="4"/>
        <v>472</v>
      </c>
      <c r="V70" s="11"/>
      <c r="W70" s="11"/>
    </row>
    <row r="71" spans="4:26">
      <c r="D71" s="4" t="s">
        <v>48</v>
      </c>
      <c r="E71" s="4"/>
      <c r="F71" s="4"/>
      <c r="G71" s="4"/>
      <c r="H71" s="19">
        <f>SUM(H69:H70)</f>
        <v>3300</v>
      </c>
      <c r="J71" s="12">
        <f>SUM(J69:J70)</f>
        <v>1087</v>
      </c>
      <c r="K71" s="16"/>
      <c r="L71" s="12">
        <f>SUM(L69:L70)</f>
        <v>356</v>
      </c>
      <c r="M71" s="16"/>
      <c r="N71" s="12">
        <f>SUM(N69:N70)</f>
        <v>250</v>
      </c>
      <c r="O71" s="16"/>
      <c r="P71" s="12">
        <f>SUM(P69:P70)</f>
        <v>831</v>
      </c>
      <c r="Q71" s="16"/>
      <c r="R71" s="12">
        <f>SUM(R69:R70)</f>
        <v>160</v>
      </c>
      <c r="S71" s="16"/>
      <c r="T71" s="12">
        <f>SUM(T69:T70)</f>
        <v>2684</v>
      </c>
      <c r="V71" s="11"/>
      <c r="W71" s="12">
        <f>H71*7/12</f>
        <v>1925</v>
      </c>
    </row>
    <row r="72" spans="4:26">
      <c r="D72" s="4"/>
      <c r="E72" s="4"/>
      <c r="F72" s="4"/>
      <c r="G72" s="4"/>
      <c r="H72" s="16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V72" s="11"/>
      <c r="W72" s="11"/>
    </row>
    <row r="73" spans="4:26">
      <c r="D73" s="6" t="s">
        <v>49</v>
      </c>
      <c r="E73" s="4"/>
      <c r="F73" s="4"/>
      <c r="G73" s="4"/>
      <c r="H73" s="16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V73" s="11"/>
      <c r="W73" s="11"/>
    </row>
    <row r="74" spans="4:26">
      <c r="D74" s="4" t="s">
        <v>50</v>
      </c>
      <c r="E74" s="4"/>
      <c r="F74" s="4" t="s">
        <v>105</v>
      </c>
      <c r="G74" s="26"/>
      <c r="H74" s="16">
        <v>100</v>
      </c>
      <c r="J74" s="11">
        <v>0</v>
      </c>
      <c r="K74" s="11"/>
      <c r="L74" s="11">
        <v>0</v>
      </c>
      <c r="M74" s="11"/>
      <c r="N74" s="11">
        <v>0</v>
      </c>
      <c r="O74" s="11"/>
      <c r="P74" s="11">
        <v>0</v>
      </c>
      <c r="Q74" s="11"/>
      <c r="R74" s="11"/>
      <c r="S74" s="11"/>
      <c r="T74" s="11">
        <f t="shared" ref="T74:T78" si="5">J74+L74+N74+P74+R74</f>
        <v>0</v>
      </c>
      <c r="V74" s="11"/>
      <c r="W74" s="11"/>
    </row>
    <row r="75" spans="4:26">
      <c r="D75" s="4" t="s">
        <v>51</v>
      </c>
      <c r="E75" s="4"/>
      <c r="F75" s="4" t="s">
        <v>105</v>
      </c>
      <c r="G75" s="26"/>
      <c r="H75" s="16">
        <v>800</v>
      </c>
      <c r="J75" s="11">
        <v>87</v>
      </c>
      <c r="K75" s="11"/>
      <c r="L75" s="11">
        <v>67</v>
      </c>
      <c r="M75" s="11"/>
      <c r="N75" s="11">
        <v>30</v>
      </c>
      <c r="O75" s="11"/>
      <c r="P75" s="11">
        <v>92</v>
      </c>
      <c r="Q75" s="11"/>
      <c r="R75" s="11"/>
      <c r="S75" s="11"/>
      <c r="T75" s="11">
        <f t="shared" si="5"/>
        <v>276</v>
      </c>
      <c r="V75" s="11"/>
      <c r="W75" s="11"/>
    </row>
    <row r="76" spans="4:26">
      <c r="D76" s="4" t="s">
        <v>52</v>
      </c>
      <c r="E76" s="4"/>
      <c r="F76" s="4" t="s">
        <v>105</v>
      </c>
      <c r="G76" s="26"/>
      <c r="H76" s="16">
        <v>8590.2000000000007</v>
      </c>
      <c r="J76" s="11">
        <v>1390</v>
      </c>
      <c r="K76" s="11"/>
      <c r="L76" s="11">
        <v>695</v>
      </c>
      <c r="M76" s="11"/>
      <c r="N76" s="11">
        <v>695</v>
      </c>
      <c r="O76" s="11"/>
      <c r="P76" s="11">
        <v>695</v>
      </c>
      <c r="Q76" s="11"/>
      <c r="R76" s="11">
        <v>695</v>
      </c>
      <c r="S76" s="11"/>
      <c r="T76" s="11">
        <f t="shared" si="5"/>
        <v>4170</v>
      </c>
      <c r="V76" s="11"/>
      <c r="W76" s="11"/>
    </row>
    <row r="77" spans="4:26">
      <c r="D77" s="4" t="s">
        <v>53</v>
      </c>
      <c r="E77" s="4"/>
      <c r="F77" s="4" t="s">
        <v>105</v>
      </c>
      <c r="G77" s="26"/>
      <c r="H77" s="16">
        <v>1000</v>
      </c>
      <c r="J77" s="11">
        <v>855</v>
      </c>
      <c r="K77" s="11"/>
      <c r="L77" s="11">
        <v>0</v>
      </c>
      <c r="M77" s="11"/>
      <c r="N77" s="11">
        <v>93</v>
      </c>
      <c r="O77" s="11"/>
      <c r="P77" s="11">
        <v>10</v>
      </c>
      <c r="Q77" s="11"/>
      <c r="R77" s="11"/>
      <c r="S77" s="11"/>
      <c r="T77" s="11">
        <f t="shared" si="5"/>
        <v>958</v>
      </c>
      <c r="V77" s="11"/>
      <c r="W77" s="11"/>
    </row>
    <row r="78" spans="4:26">
      <c r="D78" s="4" t="s">
        <v>54</v>
      </c>
      <c r="E78" s="4"/>
      <c r="F78" s="4" t="s">
        <v>105</v>
      </c>
      <c r="G78" s="26"/>
      <c r="H78" s="16">
        <v>0</v>
      </c>
      <c r="J78" s="11">
        <v>0</v>
      </c>
      <c r="K78" s="11"/>
      <c r="L78" s="11">
        <v>0</v>
      </c>
      <c r="M78" s="11"/>
      <c r="N78" s="11">
        <v>0</v>
      </c>
      <c r="O78" s="11"/>
      <c r="P78" s="11">
        <v>0</v>
      </c>
      <c r="Q78" s="11"/>
      <c r="R78" s="11"/>
      <c r="S78" s="11"/>
      <c r="T78" s="11">
        <f t="shared" si="5"/>
        <v>0</v>
      </c>
      <c r="V78" s="11"/>
      <c r="W78" s="11"/>
    </row>
    <row r="79" spans="4:26">
      <c r="D79" s="4" t="s">
        <v>55</v>
      </c>
      <c r="E79" s="4"/>
      <c r="F79" s="4"/>
      <c r="G79" s="4"/>
      <c r="H79" s="12">
        <f>SUM(H74:H78)</f>
        <v>10490.2</v>
      </c>
      <c r="J79" s="12">
        <f>SUM(J74:J78)</f>
        <v>2332</v>
      </c>
      <c r="K79" s="16"/>
      <c r="L79" s="12">
        <f>SUM(L74:L78)</f>
        <v>762</v>
      </c>
      <c r="M79" s="16"/>
      <c r="N79" s="12">
        <f>SUM(N74:N78)</f>
        <v>818</v>
      </c>
      <c r="O79" s="16"/>
      <c r="P79" s="12">
        <f>SUM(P74:P78)</f>
        <v>797</v>
      </c>
      <c r="Q79" s="16"/>
      <c r="R79" s="12">
        <f>SUM(R74:R78)</f>
        <v>695</v>
      </c>
      <c r="S79" s="16"/>
      <c r="T79" s="12">
        <f>SUM(T74:T78)</f>
        <v>5404</v>
      </c>
      <c r="V79" s="11"/>
      <c r="W79" s="11">
        <f>H79*7/12</f>
        <v>6119.2833333333338</v>
      </c>
    </row>
    <row r="80" spans="4:26">
      <c r="D80" s="4"/>
      <c r="E80" s="4"/>
      <c r="F80" s="4"/>
      <c r="G80" s="4"/>
      <c r="H80" s="16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V80" s="11"/>
      <c r="W80" s="11"/>
    </row>
    <row r="81" spans="4:23">
      <c r="D81" s="6" t="s">
        <v>56</v>
      </c>
      <c r="E81" s="4"/>
      <c r="F81" s="4"/>
      <c r="G81" s="4"/>
      <c r="H81" s="16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V81" s="11"/>
      <c r="W81" s="11"/>
    </row>
    <row r="82" spans="4:23">
      <c r="D82" s="26" t="s">
        <v>57</v>
      </c>
      <c r="E82" s="26"/>
      <c r="F82" s="26" t="s">
        <v>10</v>
      </c>
      <c r="G82" s="26"/>
      <c r="H82" s="23">
        <v>500</v>
      </c>
      <c r="I82" s="27"/>
      <c r="J82" s="28">
        <v>0</v>
      </c>
      <c r="K82" s="28"/>
      <c r="L82" s="28">
        <v>0</v>
      </c>
      <c r="M82" s="28"/>
      <c r="N82" s="28">
        <v>0</v>
      </c>
      <c r="O82" s="28"/>
      <c r="P82" s="28">
        <v>46</v>
      </c>
      <c r="Q82" s="28"/>
      <c r="R82" s="28"/>
      <c r="S82" s="28"/>
      <c r="T82" s="11">
        <f t="shared" ref="T82:T100" si="6">J82+L82+N82+P82+R82</f>
        <v>46</v>
      </c>
      <c r="U82" s="27"/>
      <c r="V82" s="11"/>
      <c r="W82" s="11"/>
    </row>
    <row r="83" spans="4:23">
      <c r="D83" s="26" t="s">
        <v>58</v>
      </c>
      <c r="E83" s="26"/>
      <c r="F83" s="26" t="s">
        <v>10</v>
      </c>
      <c r="G83" s="26"/>
      <c r="H83" s="23">
        <v>1036</v>
      </c>
      <c r="I83" s="27"/>
      <c r="J83" s="28">
        <v>174</v>
      </c>
      <c r="K83" s="28"/>
      <c r="L83" s="28">
        <v>150</v>
      </c>
      <c r="M83" s="28"/>
      <c r="N83" s="28">
        <v>75</v>
      </c>
      <c r="O83" s="28"/>
      <c r="P83" s="28">
        <f>15+80</f>
        <v>95</v>
      </c>
      <c r="Q83" s="28"/>
      <c r="R83" s="28">
        <v>58</v>
      </c>
      <c r="S83" s="28"/>
      <c r="T83" s="11">
        <f t="shared" si="6"/>
        <v>552</v>
      </c>
      <c r="U83" s="27"/>
      <c r="V83" s="11"/>
      <c r="W83" s="11"/>
    </row>
    <row r="84" spans="4:23">
      <c r="D84" s="26" t="s">
        <v>59</v>
      </c>
      <c r="E84" s="26"/>
      <c r="F84" s="26" t="s">
        <v>98</v>
      </c>
      <c r="G84" s="26"/>
      <c r="H84" s="23">
        <v>200</v>
      </c>
      <c r="I84" s="27"/>
      <c r="J84" s="28">
        <v>0</v>
      </c>
      <c r="K84" s="28"/>
      <c r="L84" s="28">
        <v>0</v>
      </c>
      <c r="M84" s="28"/>
      <c r="N84" s="28">
        <v>0</v>
      </c>
      <c r="O84" s="28"/>
      <c r="P84" s="28">
        <v>0</v>
      </c>
      <c r="Q84" s="28"/>
      <c r="R84" s="28"/>
      <c r="S84" s="28"/>
      <c r="T84" s="11">
        <f t="shared" si="6"/>
        <v>0</v>
      </c>
      <c r="U84" s="27"/>
      <c r="V84" s="11"/>
      <c r="W84" s="11"/>
    </row>
    <row r="85" spans="4:23">
      <c r="D85" s="26" t="s">
        <v>60</v>
      </c>
      <c r="E85" s="26"/>
      <c r="F85" s="26" t="s">
        <v>10</v>
      </c>
      <c r="G85" s="26"/>
      <c r="H85" s="23">
        <v>2575</v>
      </c>
      <c r="I85" s="27"/>
      <c r="J85" s="28">
        <f>552+225</f>
        <v>777</v>
      </c>
      <c r="K85" s="28"/>
      <c r="L85" s="28">
        <v>254</v>
      </c>
      <c r="M85" s="28"/>
      <c r="N85" s="28">
        <v>0</v>
      </c>
      <c r="O85" s="28"/>
      <c r="P85" s="28">
        <v>251</v>
      </c>
      <c r="Q85" s="28"/>
      <c r="R85" s="28">
        <v>224</v>
      </c>
      <c r="S85" s="28"/>
      <c r="T85" s="11">
        <f t="shared" si="6"/>
        <v>1506</v>
      </c>
      <c r="U85" s="27"/>
      <c r="V85" s="11"/>
      <c r="W85" s="11"/>
    </row>
    <row r="86" spans="4:23">
      <c r="D86" s="26" t="s">
        <v>61</v>
      </c>
      <c r="E86" s="26"/>
      <c r="F86" s="26" t="s">
        <v>10</v>
      </c>
      <c r="G86" s="26"/>
      <c r="H86" s="23">
        <v>870</v>
      </c>
      <c r="I86" s="27"/>
      <c r="J86" s="28">
        <v>0</v>
      </c>
      <c r="K86" s="28"/>
      <c r="L86" s="28">
        <v>0</v>
      </c>
      <c r="M86" s="28"/>
      <c r="N86" s="28">
        <v>72</v>
      </c>
      <c r="O86" s="28"/>
      <c r="P86" s="28">
        <v>72</v>
      </c>
      <c r="Q86" s="28"/>
      <c r="R86" s="28">
        <v>72</v>
      </c>
      <c r="S86" s="28"/>
      <c r="T86" s="11">
        <f t="shared" si="6"/>
        <v>216</v>
      </c>
      <c r="U86" s="27"/>
      <c r="V86" s="11"/>
      <c r="W86" s="11"/>
    </row>
    <row r="87" spans="4:23">
      <c r="D87" s="26" t="s">
        <v>62</v>
      </c>
      <c r="E87" s="26"/>
      <c r="F87" s="26" t="s">
        <v>10</v>
      </c>
      <c r="G87" s="26"/>
      <c r="H87" s="23">
        <v>1560</v>
      </c>
      <c r="I87" s="27"/>
      <c r="J87" s="28">
        <v>44</v>
      </c>
      <c r="K87" s="28"/>
      <c r="L87" s="28">
        <v>15</v>
      </c>
      <c r="M87" s="28"/>
      <c r="N87" s="28">
        <v>15</v>
      </c>
      <c r="O87" s="28"/>
      <c r="P87" s="28">
        <v>334</v>
      </c>
      <c r="Q87" s="28"/>
      <c r="R87" s="28">
        <v>15</v>
      </c>
      <c r="S87" s="28"/>
      <c r="T87" s="11">
        <f t="shared" si="6"/>
        <v>423</v>
      </c>
      <c r="U87" s="27"/>
      <c r="V87" s="11"/>
      <c r="W87" s="11"/>
    </row>
    <row r="88" spans="4:23">
      <c r="D88" s="26" t="s">
        <v>63</v>
      </c>
      <c r="E88" s="26"/>
      <c r="F88" s="26" t="s">
        <v>10</v>
      </c>
      <c r="G88" s="26"/>
      <c r="H88" s="23">
        <v>2600</v>
      </c>
      <c r="I88" s="27"/>
      <c r="J88" s="28">
        <v>367</v>
      </c>
      <c r="K88" s="28"/>
      <c r="L88" s="28">
        <v>0</v>
      </c>
      <c r="M88" s="28"/>
      <c r="N88" s="28">
        <v>358</v>
      </c>
      <c r="O88" s="28"/>
      <c r="P88" s="28">
        <v>0</v>
      </c>
      <c r="Q88" s="28"/>
      <c r="R88" s="28"/>
      <c r="S88" s="28"/>
      <c r="T88" s="11">
        <f t="shared" si="6"/>
        <v>725</v>
      </c>
      <c r="U88" s="27"/>
      <c r="V88" s="11"/>
      <c r="W88" s="11"/>
    </row>
    <row r="89" spans="4:23">
      <c r="D89" s="26" t="s">
        <v>64</v>
      </c>
      <c r="E89" s="26"/>
      <c r="F89" s="26" t="s">
        <v>98</v>
      </c>
      <c r="G89" s="26"/>
      <c r="H89" s="23">
        <v>5663.2</v>
      </c>
      <c r="I89" s="27"/>
      <c r="J89" s="28">
        <v>1044</v>
      </c>
      <c r="K89" s="28"/>
      <c r="L89" s="28">
        <v>180</v>
      </c>
      <c r="M89" s="28"/>
      <c r="N89" s="28">
        <v>406</v>
      </c>
      <c r="O89" s="28"/>
      <c r="P89" s="28">
        <v>448</v>
      </c>
      <c r="Q89" s="28"/>
      <c r="R89" s="28">
        <v>290</v>
      </c>
      <c r="S89" s="28"/>
      <c r="T89" s="11">
        <f t="shared" si="6"/>
        <v>2368</v>
      </c>
      <c r="U89" s="27"/>
      <c r="V89" s="11"/>
      <c r="W89" s="11"/>
    </row>
    <row r="90" spans="4:23">
      <c r="D90" s="26" t="s">
        <v>65</v>
      </c>
      <c r="E90" s="26"/>
      <c r="F90" s="26" t="s">
        <v>98</v>
      </c>
      <c r="G90" s="26"/>
      <c r="H90" s="23">
        <v>500</v>
      </c>
      <c r="I90" s="27"/>
      <c r="J90" s="28">
        <v>17</v>
      </c>
      <c r="K90" s="28"/>
      <c r="L90" s="28">
        <v>0</v>
      </c>
      <c r="M90" s="28"/>
      <c r="N90" s="28">
        <v>54</v>
      </c>
      <c r="O90" s="28"/>
      <c r="P90" s="28">
        <v>0</v>
      </c>
      <c r="Q90" s="28"/>
      <c r="R90" s="28"/>
      <c r="S90" s="28"/>
      <c r="T90" s="11">
        <f t="shared" si="6"/>
        <v>71</v>
      </c>
      <c r="U90" s="27"/>
      <c r="V90" s="11"/>
      <c r="W90" s="11"/>
    </row>
    <row r="91" spans="4:23">
      <c r="D91" s="26" t="s">
        <v>37</v>
      </c>
      <c r="E91" s="26"/>
      <c r="F91" s="26" t="s">
        <v>10</v>
      </c>
      <c r="G91" s="26"/>
      <c r="H91" s="23">
        <v>150</v>
      </c>
      <c r="I91" s="27"/>
      <c r="J91" s="28">
        <v>128</v>
      </c>
      <c r="K91" s="28"/>
      <c r="L91" s="28">
        <v>0</v>
      </c>
      <c r="M91" s="28"/>
      <c r="N91" s="28">
        <v>15</v>
      </c>
      <c r="O91" s="28"/>
      <c r="P91" s="28">
        <v>27</v>
      </c>
      <c r="Q91" s="28"/>
      <c r="R91" s="28"/>
      <c r="S91" s="28"/>
      <c r="T91" s="11">
        <f t="shared" si="6"/>
        <v>170</v>
      </c>
      <c r="U91" s="27"/>
      <c r="V91" s="11"/>
      <c r="W91" s="11"/>
    </row>
    <row r="92" spans="4:23">
      <c r="D92" s="26" t="s">
        <v>67</v>
      </c>
      <c r="E92" s="26"/>
      <c r="F92" s="26" t="s">
        <v>5</v>
      </c>
      <c r="G92" s="26"/>
      <c r="H92" s="23">
        <v>500</v>
      </c>
      <c r="I92" s="27"/>
      <c r="J92" s="28">
        <v>125</v>
      </c>
      <c r="K92" s="28"/>
      <c r="L92" s="28">
        <v>39</v>
      </c>
      <c r="M92" s="28"/>
      <c r="N92" s="28">
        <v>34</v>
      </c>
      <c r="O92" s="28"/>
      <c r="P92" s="28">
        <v>36</v>
      </c>
      <c r="Q92" s="28"/>
      <c r="R92" s="28">
        <v>36</v>
      </c>
      <c r="S92" s="28"/>
      <c r="T92" s="11">
        <f t="shared" si="6"/>
        <v>270</v>
      </c>
      <c r="U92" s="27"/>
      <c r="V92" s="11"/>
      <c r="W92" s="11"/>
    </row>
    <row r="93" spans="4:23">
      <c r="D93" s="26" t="s">
        <v>68</v>
      </c>
      <c r="E93" s="26"/>
      <c r="F93" s="26" t="s">
        <v>10</v>
      </c>
      <c r="G93" s="26"/>
      <c r="H93" s="23">
        <v>67456</v>
      </c>
      <c r="I93" s="27"/>
      <c r="J93" s="28">
        <f>15044+397</f>
        <v>15441</v>
      </c>
      <c r="K93" s="28"/>
      <c r="L93" s="28">
        <f>5234+198</f>
        <v>5432</v>
      </c>
      <c r="M93" s="28"/>
      <c r="N93" s="28">
        <v>5472</v>
      </c>
      <c r="O93" s="28"/>
      <c r="P93" s="28">
        <v>5473</v>
      </c>
      <c r="Q93" s="28"/>
      <c r="R93" s="28">
        <v>5472</v>
      </c>
      <c r="S93" s="28"/>
      <c r="T93" s="11">
        <f t="shared" si="6"/>
        <v>37290</v>
      </c>
      <c r="U93" s="27"/>
      <c r="V93" s="11"/>
      <c r="W93" s="11"/>
    </row>
    <row r="94" spans="4:23">
      <c r="D94" s="26" t="s">
        <v>69</v>
      </c>
      <c r="E94" s="26"/>
      <c r="F94" s="26" t="s">
        <v>10</v>
      </c>
      <c r="G94" s="26"/>
      <c r="H94" s="23">
        <v>1500</v>
      </c>
      <c r="I94" s="27"/>
      <c r="J94" s="28">
        <v>200</v>
      </c>
      <c r="K94" s="28"/>
      <c r="L94" s="28">
        <v>80</v>
      </c>
      <c r="M94" s="28"/>
      <c r="N94" s="28">
        <v>37</v>
      </c>
      <c r="O94" s="28"/>
      <c r="P94" s="28">
        <v>295</v>
      </c>
      <c r="Q94" s="28"/>
      <c r="R94" s="28"/>
      <c r="S94" s="28"/>
      <c r="T94" s="11">
        <f t="shared" si="6"/>
        <v>612</v>
      </c>
      <c r="U94" s="27"/>
      <c r="V94" s="11"/>
      <c r="W94" s="11"/>
    </row>
    <row r="95" spans="4:23">
      <c r="D95" s="26" t="s">
        <v>70</v>
      </c>
      <c r="E95" s="26"/>
      <c r="F95" s="26" t="s">
        <v>10</v>
      </c>
      <c r="G95" s="26"/>
      <c r="H95" s="23">
        <v>250</v>
      </c>
      <c r="I95" s="27"/>
      <c r="J95" s="28">
        <v>0</v>
      </c>
      <c r="K95" s="28"/>
      <c r="L95" s="28">
        <v>0</v>
      </c>
      <c r="M95" s="28"/>
      <c r="N95" s="28">
        <v>0</v>
      </c>
      <c r="O95" s="28"/>
      <c r="P95" s="28">
        <v>0</v>
      </c>
      <c r="Q95" s="28"/>
      <c r="R95" s="28"/>
      <c r="S95" s="28"/>
      <c r="T95" s="11">
        <f t="shared" si="6"/>
        <v>0</v>
      </c>
      <c r="U95" s="27"/>
      <c r="V95" s="11"/>
      <c r="W95" s="11"/>
    </row>
    <row r="96" spans="4:23">
      <c r="D96" s="26" t="s">
        <v>94</v>
      </c>
      <c r="E96" s="26"/>
      <c r="F96" s="26" t="s">
        <v>10</v>
      </c>
      <c r="G96" s="26"/>
      <c r="H96" s="23">
        <v>600</v>
      </c>
      <c r="I96" s="27"/>
      <c r="J96" s="28">
        <v>0</v>
      </c>
      <c r="K96" s="28"/>
      <c r="L96" s="28">
        <v>0</v>
      </c>
      <c r="M96" s="28"/>
      <c r="N96" s="28">
        <v>0</v>
      </c>
      <c r="O96" s="28"/>
      <c r="P96" s="28">
        <v>0</v>
      </c>
      <c r="Q96" s="28"/>
      <c r="R96" s="28"/>
      <c r="S96" s="28"/>
      <c r="T96" s="11">
        <f t="shared" si="6"/>
        <v>0</v>
      </c>
      <c r="U96" s="27"/>
      <c r="V96" s="11"/>
      <c r="W96" s="11"/>
    </row>
    <row r="97" spans="4:23">
      <c r="D97" s="26" t="s">
        <v>89</v>
      </c>
      <c r="E97" s="26"/>
      <c r="F97" s="26" t="s">
        <v>10</v>
      </c>
      <c r="G97" s="26"/>
      <c r="H97" s="23">
        <v>44</v>
      </c>
      <c r="I97" s="27"/>
      <c r="J97" s="28">
        <v>0</v>
      </c>
      <c r="K97" s="28"/>
      <c r="L97" s="28">
        <v>0</v>
      </c>
      <c r="M97" s="28"/>
      <c r="N97" s="28">
        <v>0</v>
      </c>
      <c r="O97" s="28"/>
      <c r="P97" s="28">
        <v>0</v>
      </c>
      <c r="Q97" s="28"/>
      <c r="R97" s="28"/>
      <c r="S97" s="28"/>
      <c r="T97" s="11">
        <f t="shared" si="6"/>
        <v>0</v>
      </c>
      <c r="U97" s="27"/>
      <c r="V97" s="11"/>
      <c r="W97" s="11"/>
    </row>
    <row r="98" spans="4:23">
      <c r="D98" s="4" t="s">
        <v>90</v>
      </c>
      <c r="E98" s="4"/>
      <c r="F98" s="4" t="s">
        <v>5</v>
      </c>
      <c r="G98" s="26"/>
      <c r="H98" s="16">
        <v>250</v>
      </c>
      <c r="J98" s="11">
        <v>456</v>
      </c>
      <c r="K98" s="11"/>
      <c r="L98" s="11">
        <v>0</v>
      </c>
      <c r="M98" s="11"/>
      <c r="N98" s="11">
        <v>0</v>
      </c>
      <c r="O98" s="11"/>
      <c r="P98" s="11">
        <v>0</v>
      </c>
      <c r="Q98" s="11"/>
      <c r="R98" s="11"/>
      <c r="S98" s="11"/>
      <c r="T98" s="11">
        <f t="shared" si="6"/>
        <v>456</v>
      </c>
      <c r="V98" s="11"/>
      <c r="W98" s="11"/>
    </row>
    <row r="99" spans="4:23">
      <c r="D99" s="4" t="s">
        <v>93</v>
      </c>
      <c r="E99" s="4"/>
      <c r="F99" s="4" t="s">
        <v>98</v>
      </c>
      <c r="G99" s="26"/>
      <c r="H99" s="16">
        <v>0</v>
      </c>
      <c r="J99" s="11">
        <v>0</v>
      </c>
      <c r="K99" s="11"/>
      <c r="L99" s="11">
        <v>0</v>
      </c>
      <c r="M99" s="11"/>
      <c r="N99" s="11">
        <v>0</v>
      </c>
      <c r="O99" s="11"/>
      <c r="P99" s="11">
        <v>0</v>
      </c>
      <c r="Q99" s="11"/>
      <c r="R99" s="11"/>
      <c r="S99" s="11"/>
      <c r="T99" s="11">
        <f t="shared" si="6"/>
        <v>0</v>
      </c>
      <c r="V99" s="11"/>
      <c r="W99" s="11"/>
    </row>
    <row r="100" spans="4:23">
      <c r="D100" s="4" t="s">
        <v>71</v>
      </c>
      <c r="E100" s="4"/>
      <c r="F100" s="4" t="s">
        <v>5</v>
      </c>
      <c r="G100" s="4"/>
      <c r="H100" s="16">
        <v>1200</v>
      </c>
      <c r="J100" s="11">
        <v>1746</v>
      </c>
      <c r="K100" s="11"/>
      <c r="L100" s="11">
        <v>0</v>
      </c>
      <c r="M100" s="11"/>
      <c r="N100" s="11">
        <v>0</v>
      </c>
      <c r="O100" s="11"/>
      <c r="P100" s="11">
        <v>0</v>
      </c>
      <c r="Q100" s="11"/>
      <c r="R100" s="11"/>
      <c r="S100" s="11"/>
      <c r="T100" s="11">
        <f t="shared" si="6"/>
        <v>1746</v>
      </c>
      <c r="V100" s="11"/>
      <c r="W100" s="11"/>
    </row>
    <row r="101" spans="4:23">
      <c r="D101" s="4" t="s">
        <v>72</v>
      </c>
      <c r="E101" s="4"/>
      <c r="F101" s="4"/>
      <c r="G101" s="4"/>
      <c r="H101" s="19">
        <f>SUM(H82:H100)</f>
        <v>87454.2</v>
      </c>
      <c r="J101" s="12">
        <f>SUM(J82:J100)</f>
        <v>20519</v>
      </c>
      <c r="K101" s="16"/>
      <c r="L101" s="12">
        <f>SUM(L82:L100)</f>
        <v>6150</v>
      </c>
      <c r="M101" s="16"/>
      <c r="N101" s="12">
        <f>SUM(N82:N100)</f>
        <v>6538</v>
      </c>
      <c r="O101" s="16"/>
      <c r="P101" s="12">
        <f>SUM(P82:P100)</f>
        <v>7077</v>
      </c>
      <c r="Q101" s="16"/>
      <c r="R101" s="12">
        <f>SUM(R82:R100)</f>
        <v>6167</v>
      </c>
      <c r="S101" s="16"/>
      <c r="T101" s="12">
        <f>SUM(T82:T100)</f>
        <v>46451</v>
      </c>
      <c r="V101" s="11"/>
      <c r="W101" s="12">
        <f>H101*7/12</f>
        <v>51014.950000000004</v>
      </c>
    </row>
    <row r="102" spans="4:23">
      <c r="D102" s="4"/>
      <c r="E102" s="4"/>
      <c r="F102" s="4"/>
      <c r="G102" s="4"/>
      <c r="H102" s="16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V102" s="11"/>
      <c r="W102" s="11"/>
    </row>
    <row r="103" spans="4:23">
      <c r="D103" s="6" t="s">
        <v>84</v>
      </c>
      <c r="E103" s="4"/>
      <c r="F103" s="4"/>
      <c r="G103" s="4"/>
      <c r="H103" s="16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V103" s="11"/>
      <c r="W103" s="11"/>
    </row>
    <row r="104" spans="4:23">
      <c r="D104" s="4" t="s">
        <v>73</v>
      </c>
      <c r="E104" s="4"/>
      <c r="F104" s="4" t="s">
        <v>5</v>
      </c>
      <c r="G104" s="4"/>
      <c r="H104" s="23">
        <v>82054</v>
      </c>
      <c r="J104" s="11">
        <v>19614</v>
      </c>
      <c r="K104" s="11"/>
      <c r="L104" s="11">
        <v>6538</v>
      </c>
      <c r="M104" s="11"/>
      <c r="N104" s="11">
        <v>6538</v>
      </c>
      <c r="O104" s="11"/>
      <c r="P104" s="11">
        <v>6538</v>
      </c>
      <c r="Q104" s="11"/>
      <c r="R104" s="11">
        <v>6538</v>
      </c>
      <c r="S104" s="11"/>
      <c r="T104" s="11">
        <f t="shared" ref="T104:T106" si="7">J104+L104+N104+P104+R104</f>
        <v>45766</v>
      </c>
      <c r="V104" s="11"/>
      <c r="W104" s="11"/>
    </row>
    <row r="105" spans="4:23">
      <c r="D105" s="4" t="s">
        <v>74</v>
      </c>
      <c r="E105" s="4"/>
      <c r="F105" s="4" t="s">
        <v>10</v>
      </c>
      <c r="G105" s="4"/>
      <c r="H105" s="16">
        <v>400</v>
      </c>
      <c r="J105" s="11">
        <v>449</v>
      </c>
      <c r="K105" s="11"/>
      <c r="L105" s="11">
        <v>0</v>
      </c>
      <c r="M105" s="11"/>
      <c r="N105" s="11">
        <v>0</v>
      </c>
      <c r="O105" s="11"/>
      <c r="P105" s="11">
        <v>0</v>
      </c>
      <c r="Q105" s="11"/>
      <c r="R105" s="11">
        <v>132</v>
      </c>
      <c r="S105" s="11"/>
      <c r="T105" s="11">
        <f t="shared" si="7"/>
        <v>581</v>
      </c>
      <c r="V105" s="11"/>
      <c r="W105" s="11"/>
    </row>
    <row r="106" spans="4:23">
      <c r="D106" s="4" t="s">
        <v>75</v>
      </c>
      <c r="E106" s="4"/>
      <c r="F106" s="4" t="s">
        <v>10</v>
      </c>
      <c r="G106" s="4"/>
      <c r="H106" s="16">
        <v>900</v>
      </c>
      <c r="J106" s="11">
        <v>0</v>
      </c>
      <c r="K106" s="11"/>
      <c r="L106" s="11">
        <v>0</v>
      </c>
      <c r="M106" s="11"/>
      <c r="N106" s="11">
        <v>0</v>
      </c>
      <c r="O106" s="11"/>
      <c r="P106" s="11">
        <v>0</v>
      </c>
      <c r="Q106" s="11"/>
      <c r="R106" s="11">
        <v>100</v>
      </c>
      <c r="S106" s="11"/>
      <c r="T106" s="11">
        <f t="shared" si="7"/>
        <v>100</v>
      </c>
      <c r="V106" s="11"/>
      <c r="W106" s="11"/>
    </row>
    <row r="107" spans="4:23">
      <c r="D107" s="4" t="s">
        <v>85</v>
      </c>
      <c r="E107" s="4"/>
      <c r="F107" s="4"/>
      <c r="G107" s="4"/>
      <c r="H107" s="19">
        <f>SUM(H104:H106)</f>
        <v>83354</v>
      </c>
      <c r="J107" s="12">
        <f>SUM(J104:J106)</f>
        <v>20063</v>
      </c>
      <c r="K107" s="16"/>
      <c r="L107" s="12">
        <f>SUM(L104:L106)</f>
        <v>6538</v>
      </c>
      <c r="M107" s="16"/>
      <c r="N107" s="12">
        <f>SUM(N104:N106)</f>
        <v>6538</v>
      </c>
      <c r="O107" s="16"/>
      <c r="P107" s="12">
        <f>SUM(P104:P106)</f>
        <v>6538</v>
      </c>
      <c r="Q107" s="16"/>
      <c r="R107" s="12">
        <f>SUM(R104:R106)</f>
        <v>6770</v>
      </c>
      <c r="S107" s="16"/>
      <c r="T107" s="12">
        <f>SUM(T104:T106)</f>
        <v>46447</v>
      </c>
      <c r="V107" s="11"/>
      <c r="W107" s="12">
        <f>H107*7/12</f>
        <v>48623.166666666664</v>
      </c>
    </row>
    <row r="108" spans="4:23">
      <c r="D108" s="4"/>
      <c r="E108" s="4"/>
      <c r="F108" s="4"/>
      <c r="G108" s="4"/>
      <c r="H108" s="16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V108" s="11"/>
      <c r="W108" s="11"/>
    </row>
    <row r="109" spans="4:23">
      <c r="D109" s="6" t="s">
        <v>76</v>
      </c>
      <c r="E109" s="4"/>
      <c r="F109" s="4"/>
      <c r="G109" s="4"/>
      <c r="H109" s="16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V109" s="11"/>
      <c r="W109" s="11"/>
    </row>
    <row r="110" spans="4:23">
      <c r="D110" s="4" t="s">
        <v>91</v>
      </c>
      <c r="E110" s="4"/>
      <c r="F110" s="4" t="s">
        <v>106</v>
      </c>
      <c r="G110" s="4"/>
      <c r="H110" s="16"/>
      <c r="J110" s="11">
        <v>1250</v>
      </c>
      <c r="K110" s="11"/>
      <c r="L110" s="11">
        <v>417</v>
      </c>
      <c r="M110" s="11"/>
      <c r="N110" s="11">
        <v>417</v>
      </c>
      <c r="O110" s="11"/>
      <c r="P110" s="11">
        <v>417</v>
      </c>
      <c r="Q110" s="11"/>
      <c r="R110" s="11">
        <v>417</v>
      </c>
      <c r="S110" s="11"/>
      <c r="T110" s="11">
        <f t="shared" ref="T110:T114" si="8">J110+L110+N110+P110+R110</f>
        <v>2918</v>
      </c>
      <c r="V110" s="11"/>
      <c r="W110" s="11"/>
    </row>
    <row r="111" spans="4:23">
      <c r="D111" s="4" t="s">
        <v>77</v>
      </c>
      <c r="E111" s="4"/>
      <c r="F111" s="4" t="s">
        <v>106</v>
      </c>
      <c r="G111" s="4"/>
      <c r="H111" s="16"/>
      <c r="J111" s="11">
        <v>500</v>
      </c>
      <c r="K111" s="11"/>
      <c r="L111" s="11">
        <v>167</v>
      </c>
      <c r="M111" s="11"/>
      <c r="N111" s="11">
        <v>167</v>
      </c>
      <c r="O111" s="11"/>
      <c r="P111" s="11">
        <v>167</v>
      </c>
      <c r="Q111" s="11"/>
      <c r="R111" s="11">
        <v>167</v>
      </c>
      <c r="S111" s="11"/>
      <c r="T111" s="11">
        <f t="shared" si="8"/>
        <v>1168</v>
      </c>
      <c r="V111" s="11"/>
      <c r="W111" s="11"/>
    </row>
    <row r="112" spans="4:23">
      <c r="D112" s="4" t="s">
        <v>78</v>
      </c>
      <c r="E112" s="4"/>
      <c r="F112" s="4" t="s">
        <v>106</v>
      </c>
      <c r="G112" s="4"/>
      <c r="H112" s="16"/>
      <c r="J112" s="11">
        <v>575</v>
      </c>
      <c r="K112" s="11"/>
      <c r="L112" s="11">
        <v>55</v>
      </c>
      <c r="M112" s="11"/>
      <c r="N112" s="11">
        <v>25</v>
      </c>
      <c r="O112" s="11"/>
      <c r="P112" s="11">
        <v>25</v>
      </c>
      <c r="Q112" s="11"/>
      <c r="R112" s="11">
        <v>25</v>
      </c>
      <c r="S112" s="11"/>
      <c r="T112" s="11">
        <f t="shared" si="8"/>
        <v>705</v>
      </c>
      <c r="V112" s="11"/>
      <c r="W112" s="11"/>
    </row>
    <row r="113" spans="4:44">
      <c r="D113" s="4" t="s">
        <v>79</v>
      </c>
      <c r="E113" s="4"/>
      <c r="F113" s="4" t="s">
        <v>106</v>
      </c>
      <c r="G113" s="4"/>
      <c r="H113" s="16"/>
      <c r="J113" s="11">
        <v>1250</v>
      </c>
      <c r="K113" s="11"/>
      <c r="L113" s="11">
        <v>417</v>
      </c>
      <c r="M113" s="11"/>
      <c r="N113" s="11">
        <v>417</v>
      </c>
      <c r="O113" s="11"/>
      <c r="P113" s="11">
        <v>417</v>
      </c>
      <c r="Q113" s="11"/>
      <c r="R113" s="11">
        <v>417</v>
      </c>
      <c r="S113" s="11"/>
      <c r="T113" s="11">
        <f t="shared" si="8"/>
        <v>2918</v>
      </c>
      <c r="V113" s="11"/>
      <c r="W113" s="11"/>
    </row>
    <row r="114" spans="4:44">
      <c r="D114" s="4" t="s">
        <v>80</v>
      </c>
      <c r="E114" s="4"/>
      <c r="F114" s="4" t="s">
        <v>106</v>
      </c>
      <c r="G114" s="4"/>
      <c r="H114" s="16"/>
      <c r="J114" s="11">
        <v>300</v>
      </c>
      <c r="K114" s="11"/>
      <c r="L114" s="11">
        <v>0</v>
      </c>
      <c r="M114" s="11"/>
      <c r="N114" s="11">
        <v>0</v>
      </c>
      <c r="O114" s="11"/>
      <c r="P114" s="11">
        <v>0</v>
      </c>
      <c r="Q114" s="11"/>
      <c r="R114" s="11"/>
      <c r="S114" s="11"/>
      <c r="T114" s="11">
        <f t="shared" si="8"/>
        <v>300</v>
      </c>
      <c r="V114" s="11"/>
      <c r="W114" s="11"/>
    </row>
    <row r="115" spans="4:44">
      <c r="D115" s="4" t="s">
        <v>86</v>
      </c>
      <c r="E115" s="4"/>
      <c r="F115" s="4"/>
      <c r="G115" s="4"/>
      <c r="H115" s="23">
        <v>17396</v>
      </c>
      <c r="J115" s="12">
        <f>SUM(J110:J114)</f>
        <v>3875</v>
      </c>
      <c r="K115" s="16"/>
      <c r="L115" s="12">
        <f>SUM(L110:L114)</f>
        <v>1056</v>
      </c>
      <c r="M115" s="16"/>
      <c r="N115" s="12">
        <f>SUM(N110:N114)</f>
        <v>1026</v>
      </c>
      <c r="O115" s="16"/>
      <c r="P115" s="12">
        <f>SUM(P110:P114)</f>
        <v>1026</v>
      </c>
      <c r="Q115" s="16"/>
      <c r="R115" s="12">
        <f>SUM(R110:R114)</f>
        <v>1026</v>
      </c>
      <c r="S115" s="16"/>
      <c r="T115" s="12">
        <f>SUM(T110:T114)</f>
        <v>8009</v>
      </c>
      <c r="V115" s="11"/>
      <c r="W115" s="12">
        <f>H115*7/12</f>
        <v>10147.666666666666</v>
      </c>
    </row>
    <row r="116" spans="4:44">
      <c r="D116" s="4"/>
      <c r="E116" s="4"/>
      <c r="F116" s="4"/>
      <c r="G116" s="4"/>
      <c r="H116" s="16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V116" s="11"/>
      <c r="W116" s="11"/>
      <c r="AA116" s="25"/>
    </row>
    <row r="117" spans="4:44">
      <c r="D117" s="5" t="s">
        <v>20</v>
      </c>
      <c r="E117" s="5"/>
      <c r="F117" s="5"/>
      <c r="G117" s="5"/>
      <c r="H117" s="20">
        <f>H30</f>
        <v>205516.55352000002</v>
      </c>
      <c r="I117" s="2"/>
      <c r="J117" s="14">
        <f>J30</f>
        <v>53559</v>
      </c>
      <c r="K117" s="14"/>
      <c r="L117" s="14">
        <f>L30</f>
        <v>16881</v>
      </c>
      <c r="M117" s="14"/>
      <c r="N117" s="14">
        <f>N30</f>
        <v>16158</v>
      </c>
      <c r="O117" s="14"/>
      <c r="P117" s="14">
        <f>P30</f>
        <v>15520</v>
      </c>
      <c r="Q117" s="14"/>
      <c r="R117" s="14">
        <f>R30</f>
        <v>16970</v>
      </c>
      <c r="S117" s="14"/>
      <c r="T117" s="14">
        <f>T30</f>
        <v>119088</v>
      </c>
      <c r="V117" s="11"/>
      <c r="W117" s="12">
        <f>H117*7/12</f>
        <v>119884.65622</v>
      </c>
    </row>
    <row r="118" spans="4:44">
      <c r="D118" s="5"/>
      <c r="E118" s="5"/>
      <c r="F118" s="5"/>
      <c r="G118" s="5"/>
      <c r="H118" s="2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V118" s="11"/>
      <c r="W118" s="11"/>
    </row>
    <row r="119" spans="4:44">
      <c r="D119" s="5" t="s">
        <v>81</v>
      </c>
      <c r="E119" s="5"/>
      <c r="F119" s="5"/>
      <c r="G119" s="5"/>
      <c r="H119" s="20">
        <f>H49+H57+H66+H71+H79+H101+H107+H115</f>
        <v>234797.4</v>
      </c>
      <c r="I119" s="2"/>
      <c r="J119" s="20">
        <f>J49+J57+J66+J71+J79+J101+J107+J115</f>
        <v>55503</v>
      </c>
      <c r="K119" s="20"/>
      <c r="L119" s="20">
        <f>L49+L57+L66+L71+L79+L101+L107+L115</f>
        <v>15821</v>
      </c>
      <c r="M119" s="20"/>
      <c r="N119" s="20">
        <f>N49+N57+N66+N71+N79+N101+N107+N115</f>
        <v>15530</v>
      </c>
      <c r="O119" s="20"/>
      <c r="P119" s="20">
        <f>P49+P57+P66+P71+P79+P101+P107+P115</f>
        <v>18719</v>
      </c>
      <c r="Q119" s="20"/>
      <c r="R119" s="20">
        <f>R49+R57+R66+R71+R79+R101+R107+R115</f>
        <v>15236</v>
      </c>
      <c r="S119" s="20"/>
      <c r="T119" s="20">
        <f>T49+T57+T66+T71+T79+T101+T107+T115</f>
        <v>120809</v>
      </c>
      <c r="V119" s="11"/>
      <c r="W119" s="12">
        <f>H119*7/12</f>
        <v>136965.15</v>
      </c>
    </row>
    <row r="120" spans="4:44">
      <c r="D120" s="5"/>
      <c r="E120" s="5"/>
      <c r="F120" s="5"/>
      <c r="G120" s="5"/>
      <c r="H120" s="2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V120" s="11"/>
      <c r="W120" s="11"/>
    </row>
    <row r="121" spans="4:44" ht="16.5" thickBot="1">
      <c r="D121" s="5" t="s">
        <v>82</v>
      </c>
      <c r="E121" s="5"/>
      <c r="F121" s="5"/>
      <c r="G121" s="5"/>
      <c r="H121" s="22">
        <f>H117-H119</f>
        <v>-29280.846479999978</v>
      </c>
      <c r="I121" s="2"/>
      <c r="J121" s="15">
        <f>J117-J119</f>
        <v>-1944</v>
      </c>
      <c r="K121" s="21"/>
      <c r="L121" s="15">
        <f>L117-L119</f>
        <v>1060</v>
      </c>
      <c r="M121" s="21"/>
      <c r="N121" s="15">
        <f>N117-N119</f>
        <v>628</v>
      </c>
      <c r="O121" s="21"/>
      <c r="P121" s="15">
        <f>P117-P119</f>
        <v>-3199</v>
      </c>
      <c r="Q121" s="21"/>
      <c r="R121" s="15">
        <f>R117-R119</f>
        <v>1734</v>
      </c>
      <c r="S121" s="21"/>
      <c r="T121" s="15">
        <f>T117-T119</f>
        <v>-1721</v>
      </c>
      <c r="V121" s="14"/>
      <c r="W121" s="12">
        <f>H121*7/12</f>
        <v>-17080.493779999986</v>
      </c>
    </row>
    <row r="122" spans="4:44" ht="16.5" thickTop="1">
      <c r="H122" s="1"/>
      <c r="X122" s="4"/>
    </row>
    <row r="123" spans="4:44">
      <c r="D123" s="31" t="s">
        <v>107</v>
      </c>
      <c r="U123" s="4"/>
      <c r="V123" s="4"/>
      <c r="W123" s="4"/>
      <c r="X123" s="14"/>
      <c r="AN123" s="4"/>
      <c r="AO123" s="4"/>
      <c r="AP123" s="4"/>
      <c r="AQ123" s="4"/>
      <c r="AR123" s="4"/>
    </row>
    <row r="124" spans="4:44">
      <c r="D124" t="s">
        <v>108</v>
      </c>
      <c r="J124">
        <v>1532</v>
      </c>
      <c r="L124">
        <v>400</v>
      </c>
      <c r="N124">
        <v>0</v>
      </c>
      <c r="P124">
        <v>0</v>
      </c>
      <c r="R124">
        <v>158</v>
      </c>
      <c r="T124" s="11">
        <f t="shared" ref="T124:T125" si="9">J124+L124+N124+P124+R124</f>
        <v>2090</v>
      </c>
      <c r="U124" s="4"/>
      <c r="V124" s="4"/>
      <c r="W124" s="4"/>
      <c r="X124" s="4"/>
      <c r="AI124" s="3"/>
      <c r="AJ124" s="3"/>
    </row>
    <row r="125" spans="4:44">
      <c r="D125" t="s">
        <v>109</v>
      </c>
      <c r="J125">
        <v>2554</v>
      </c>
      <c r="L125">
        <v>0</v>
      </c>
      <c r="N125">
        <v>0</v>
      </c>
      <c r="P125">
        <v>237</v>
      </c>
      <c r="R125">
        <v>0</v>
      </c>
      <c r="T125" s="11">
        <f t="shared" si="9"/>
        <v>2791</v>
      </c>
      <c r="U125" s="4"/>
      <c r="V125" s="4"/>
      <c r="W125" s="4"/>
      <c r="X125" s="4"/>
    </row>
    <row r="126" spans="4:44">
      <c r="D126" t="s">
        <v>114</v>
      </c>
      <c r="U126" s="4"/>
      <c r="V126" s="4"/>
      <c r="W126" s="4"/>
      <c r="X126" s="14"/>
    </row>
    <row r="127" spans="4:44">
      <c r="D127" t="s">
        <v>110</v>
      </c>
      <c r="J127" s="32">
        <f>SUM(J124:J126)</f>
        <v>4086</v>
      </c>
      <c r="K127" s="1"/>
      <c r="L127" s="32">
        <f>SUM(L124:L126)</f>
        <v>400</v>
      </c>
      <c r="M127" s="1"/>
      <c r="N127" s="32">
        <f>SUM(N124:N126)</f>
        <v>0</v>
      </c>
      <c r="O127" s="1"/>
      <c r="P127" s="32">
        <f>SUM(P124:P126)</f>
        <v>237</v>
      </c>
      <c r="Q127" s="1"/>
      <c r="R127" s="32">
        <f>SUM(R124:R126)</f>
        <v>158</v>
      </c>
      <c r="S127" s="1"/>
      <c r="T127" s="32">
        <f>SUM(T124:T126)</f>
        <v>4881</v>
      </c>
      <c r="U127" s="4"/>
      <c r="V127" s="4"/>
      <c r="W127" s="4"/>
      <c r="X127" s="14"/>
    </row>
    <row r="129" spans="4:44">
      <c r="D129" t="s">
        <v>111</v>
      </c>
      <c r="J129">
        <v>343</v>
      </c>
      <c r="L129">
        <v>0</v>
      </c>
      <c r="N129">
        <v>0</v>
      </c>
      <c r="P129">
        <v>0</v>
      </c>
      <c r="R129">
        <v>401</v>
      </c>
      <c r="T129" s="11">
        <f t="shared" ref="T129:T132" si="10">J129+L129+N129+P129+R129</f>
        <v>744</v>
      </c>
    </row>
    <row r="130" spans="4:44">
      <c r="D130" t="s">
        <v>112</v>
      </c>
      <c r="J130">
        <v>245</v>
      </c>
      <c r="L130">
        <v>0</v>
      </c>
      <c r="N130">
        <v>0</v>
      </c>
      <c r="P130">
        <v>0</v>
      </c>
      <c r="R130">
        <v>0</v>
      </c>
      <c r="T130" s="11">
        <f t="shared" si="10"/>
        <v>245</v>
      </c>
    </row>
    <row r="131" spans="4:44">
      <c r="D131" t="s">
        <v>119</v>
      </c>
      <c r="J131">
        <v>0</v>
      </c>
      <c r="L131">
        <v>0</v>
      </c>
      <c r="N131">
        <v>0</v>
      </c>
      <c r="P131">
        <v>0</v>
      </c>
      <c r="R131">
        <v>0</v>
      </c>
      <c r="T131" s="11">
        <f t="shared" si="10"/>
        <v>0</v>
      </c>
    </row>
    <row r="132" spans="4:44">
      <c r="D132" t="s">
        <v>113</v>
      </c>
      <c r="J132">
        <v>0</v>
      </c>
      <c r="L132">
        <v>0</v>
      </c>
      <c r="N132">
        <v>912</v>
      </c>
      <c r="P132">
        <v>0</v>
      </c>
      <c r="R132">
        <v>0</v>
      </c>
      <c r="T132" s="11">
        <f t="shared" si="10"/>
        <v>912</v>
      </c>
      <c r="AN132" s="4"/>
      <c r="AO132" s="4"/>
      <c r="AP132" s="4"/>
      <c r="AQ132" s="4"/>
      <c r="AR132" s="4"/>
    </row>
    <row r="133" spans="4:44">
      <c r="D133" t="s">
        <v>110</v>
      </c>
      <c r="E133" s="4"/>
      <c r="F133" s="4"/>
      <c r="G133" s="4"/>
      <c r="H133" s="16"/>
      <c r="J133" s="12">
        <f>SUM(J129:J132)</f>
        <v>588</v>
      </c>
      <c r="K133" s="16"/>
      <c r="L133" s="12">
        <f>SUM(L129:L132)</f>
        <v>0</v>
      </c>
      <c r="M133" s="16"/>
      <c r="N133" s="12">
        <f>SUM(N129:N132)</f>
        <v>912</v>
      </c>
      <c r="O133" s="16"/>
      <c r="P133" s="12">
        <f>SUM(P129:P132)</f>
        <v>0</v>
      </c>
      <c r="Q133" s="16"/>
      <c r="R133" s="12">
        <f>SUM(R129:R132)</f>
        <v>401</v>
      </c>
      <c r="S133" s="16"/>
      <c r="T133" s="11">
        <f t="shared" ref="T133" si="11">J133+L133+N133+P133</f>
        <v>1500</v>
      </c>
      <c r="V133" s="11">
        <v>1650</v>
      </c>
      <c r="Y133" s="11"/>
      <c r="AN133" s="4"/>
      <c r="AO133" s="4"/>
      <c r="AP133" s="4"/>
      <c r="AQ133" s="4"/>
      <c r="AR133" s="4"/>
    </row>
    <row r="134" spans="4:44">
      <c r="AN134" s="4"/>
      <c r="AO134" s="4"/>
      <c r="AP134" s="4"/>
      <c r="AQ134" s="4"/>
      <c r="AR134" s="4"/>
    </row>
    <row r="135" spans="4:44" ht="16.5" thickBot="1">
      <c r="D135" t="s">
        <v>115</v>
      </c>
      <c r="J135" s="33">
        <f>J127-J133</f>
        <v>3498</v>
      </c>
      <c r="K135" s="18"/>
      <c r="L135" s="33">
        <f>L127-L133</f>
        <v>400</v>
      </c>
      <c r="M135" s="18"/>
      <c r="N135" s="33">
        <f>N127-N133</f>
        <v>-912</v>
      </c>
      <c r="O135" s="18"/>
      <c r="P135" s="33">
        <f>P127-P133</f>
        <v>237</v>
      </c>
      <c r="Q135" s="18"/>
      <c r="R135" s="33">
        <f>R127-R133</f>
        <v>-243</v>
      </c>
      <c r="S135" s="18"/>
      <c r="T135" s="33">
        <f>T127-T133</f>
        <v>3381</v>
      </c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L135" s="11"/>
      <c r="AM135" s="11"/>
      <c r="AN135" s="28"/>
      <c r="AO135" s="11"/>
      <c r="AP135" s="11"/>
      <c r="AQ135" s="11"/>
      <c r="AR135" s="28"/>
    </row>
    <row r="136" spans="4:44" ht="16.5" thickTop="1"/>
    <row r="137" spans="4:44">
      <c r="D137" t="s">
        <v>116</v>
      </c>
      <c r="J137" s="25"/>
      <c r="K137" s="25"/>
      <c r="L137" s="25"/>
      <c r="M137" s="25"/>
      <c r="N137" s="25"/>
      <c r="O137" s="25"/>
      <c r="P137" s="25">
        <v>1065</v>
      </c>
      <c r="Q137" s="25"/>
      <c r="R137" s="25"/>
      <c r="S137" s="25"/>
      <c r="T137" s="11">
        <f t="shared" ref="T137:T139" si="12">J137+L137+N137+P137+R137</f>
        <v>1065</v>
      </c>
    </row>
    <row r="138" spans="4:44">
      <c r="D138" t="s">
        <v>117</v>
      </c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11">
        <f t="shared" si="12"/>
        <v>0</v>
      </c>
    </row>
    <row r="139" spans="4:44">
      <c r="D139" t="s">
        <v>118</v>
      </c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11">
        <f t="shared" si="12"/>
        <v>0</v>
      </c>
    </row>
    <row r="140" spans="4:44">
      <c r="D140" t="s">
        <v>110</v>
      </c>
      <c r="J140" s="34">
        <v>0</v>
      </c>
      <c r="K140" s="18"/>
      <c r="L140" s="34">
        <v>0</v>
      </c>
      <c r="M140" s="18"/>
      <c r="N140" s="34">
        <v>0</v>
      </c>
      <c r="O140" s="18"/>
      <c r="P140" s="34">
        <v>0</v>
      </c>
      <c r="Q140" s="18"/>
      <c r="R140" s="34">
        <v>0</v>
      </c>
      <c r="S140" s="18"/>
      <c r="T140" s="34">
        <v>0</v>
      </c>
    </row>
    <row r="142" spans="4:44">
      <c r="D142" t="s">
        <v>120</v>
      </c>
      <c r="J142">
        <v>2580</v>
      </c>
      <c r="L142">
        <v>1102</v>
      </c>
      <c r="N142">
        <v>0</v>
      </c>
      <c r="P142">
        <v>0</v>
      </c>
      <c r="R142">
        <v>0</v>
      </c>
      <c r="T142" s="11">
        <f t="shared" ref="T142:T145" si="13">J142+L142+N142+P142+R142</f>
        <v>3682</v>
      </c>
    </row>
    <row r="143" spans="4:44">
      <c r="D143" t="s">
        <v>121</v>
      </c>
      <c r="J143">
        <v>0</v>
      </c>
      <c r="L143">
        <v>0</v>
      </c>
      <c r="N143">
        <v>0</v>
      </c>
      <c r="P143">
        <v>0</v>
      </c>
      <c r="R143">
        <v>0</v>
      </c>
      <c r="T143" s="11">
        <f t="shared" si="13"/>
        <v>0</v>
      </c>
    </row>
    <row r="144" spans="4:44">
      <c r="D144" t="s">
        <v>122</v>
      </c>
      <c r="J144">
        <v>0</v>
      </c>
      <c r="L144">
        <v>0</v>
      </c>
      <c r="N144">
        <v>0</v>
      </c>
      <c r="P144">
        <v>0</v>
      </c>
      <c r="R144">
        <v>0</v>
      </c>
      <c r="T144" s="11">
        <f t="shared" si="13"/>
        <v>0</v>
      </c>
    </row>
    <row r="145" spans="4:20">
      <c r="D145" t="s">
        <v>123</v>
      </c>
      <c r="T145" s="11">
        <f t="shared" si="13"/>
        <v>0</v>
      </c>
    </row>
    <row r="146" spans="4:20">
      <c r="D146" t="s">
        <v>110</v>
      </c>
      <c r="J146" s="32">
        <f>SUM(J142:J145)</f>
        <v>2580</v>
      </c>
      <c r="K146" s="1"/>
      <c r="L146" s="32">
        <f>SUM(L142:L145)</f>
        <v>1102</v>
      </c>
      <c r="M146" s="1"/>
      <c r="N146" s="32">
        <f>SUM(N142:N145)</f>
        <v>0</v>
      </c>
      <c r="O146" s="1"/>
      <c r="P146" s="32">
        <f>SUM(P142:P145)</f>
        <v>0</v>
      </c>
      <c r="Q146" s="1"/>
      <c r="R146" s="32">
        <f>SUM(R142:R145)</f>
        <v>0</v>
      </c>
      <c r="S146" s="1"/>
      <c r="T146" s="32">
        <f>SUM(T142:T145)</f>
        <v>3682</v>
      </c>
    </row>
    <row r="148" spans="4:20" ht="16.5" thickBot="1">
      <c r="D148" t="s">
        <v>124</v>
      </c>
      <c r="J148" s="33">
        <f>J140-J146</f>
        <v>-2580</v>
      </c>
      <c r="K148" s="18"/>
      <c r="L148" s="33">
        <f>L140-L146</f>
        <v>-1102</v>
      </c>
      <c r="M148" s="18"/>
      <c r="N148" s="33">
        <f>N140-N146</f>
        <v>0</v>
      </c>
      <c r="O148" s="18"/>
      <c r="P148" s="33">
        <f>P140-P146</f>
        <v>0</v>
      </c>
      <c r="Q148" s="18"/>
      <c r="R148" s="33">
        <f>R140-R146</f>
        <v>0</v>
      </c>
      <c r="S148" s="18"/>
      <c r="T148" s="33">
        <f>T140-T146</f>
        <v>-3682</v>
      </c>
    </row>
    <row r="149" spans="4:20" ht="16.5" thickTop="1"/>
    <row r="152" spans="4:20">
      <c r="D152" t="s">
        <v>157</v>
      </c>
    </row>
    <row r="153" spans="4:20">
      <c r="F153" s="36" t="s">
        <v>135</v>
      </c>
    </row>
    <row r="154" spans="4:20">
      <c r="D154" t="s">
        <v>136</v>
      </c>
      <c r="F154" s="25">
        <v>34358</v>
      </c>
    </row>
    <row r="155" spans="4:20">
      <c r="D155" t="s">
        <v>137</v>
      </c>
      <c r="F155" s="25">
        <v>100000</v>
      </c>
    </row>
    <row r="156" spans="4:20">
      <c r="D156" t="s">
        <v>138</v>
      </c>
      <c r="F156" s="37">
        <f>SUM(F154:F155)</f>
        <v>134358</v>
      </c>
    </row>
    <row r="158" spans="4:20">
      <c r="D158" t="s">
        <v>139</v>
      </c>
      <c r="F158" s="37">
        <v>28468</v>
      </c>
    </row>
  </sheetData>
  <mergeCells count="2">
    <mergeCell ref="W3:X3"/>
    <mergeCell ref="W4:X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Budgetreport</vt:lpstr>
    </vt:vector>
  </TitlesOfParts>
  <Company>change management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taylor</dc:creator>
  <cp:lastModifiedBy>Graham</cp:lastModifiedBy>
  <cp:lastPrinted>2018-06-11T16:59:19Z</cp:lastPrinted>
  <dcterms:created xsi:type="dcterms:W3CDTF">2017-11-25T09:44:30Z</dcterms:created>
  <dcterms:modified xsi:type="dcterms:W3CDTF">2019-09-09T08:02:28Z</dcterms:modified>
</cp:coreProperties>
</file>