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autoCompressPictures="0"/>
  <bookViews>
    <workbookView xWindow="255" yWindow="0" windowWidth="25440" windowHeight="15540" tabRatio="500"/>
  </bookViews>
  <sheets>
    <sheet name="Budgetreport" sheetId="2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H102" i="2"/>
  <c r="AH57"/>
  <c r="AH49"/>
  <c r="AH66"/>
  <c r="AH72"/>
  <c r="AH108"/>
  <c r="AH120"/>
  <c r="AH12"/>
  <c r="AH28"/>
  <c r="AH30"/>
  <c r="AH118"/>
  <c r="AH122"/>
  <c r="AF57"/>
  <c r="AF49"/>
  <c r="AF66"/>
  <c r="AF72"/>
  <c r="AF75"/>
  <c r="AF76"/>
  <c r="AF77"/>
  <c r="AF78"/>
  <c r="AF79"/>
  <c r="AF80"/>
  <c r="AF83"/>
  <c r="AF84"/>
  <c r="AF85"/>
  <c r="AF87"/>
  <c r="AF89"/>
  <c r="AF90"/>
  <c r="AF91"/>
  <c r="AF93"/>
  <c r="AF96"/>
  <c r="AF97"/>
  <c r="AF98"/>
  <c r="AF99"/>
  <c r="AF100"/>
  <c r="AF102"/>
  <c r="AF108"/>
  <c r="AF120"/>
  <c r="AF12"/>
  <c r="AF28"/>
  <c r="AF30"/>
  <c r="AF118"/>
  <c r="AF122"/>
  <c r="P69"/>
  <c r="Y69"/>
  <c r="AC69"/>
  <c r="Y70"/>
  <c r="AC70"/>
  <c r="AC72"/>
  <c r="AA72"/>
  <c r="Y71"/>
  <c r="Y72"/>
  <c r="V72"/>
  <c r="V49"/>
  <c r="V57"/>
  <c r="V66"/>
  <c r="V80"/>
  <c r="V94"/>
  <c r="V102"/>
  <c r="V108"/>
  <c r="V116"/>
  <c r="V120"/>
  <c r="V12"/>
  <c r="V26"/>
  <c r="V28"/>
  <c r="V30"/>
  <c r="V118"/>
  <c r="V122"/>
  <c r="Y41"/>
  <c r="AA41"/>
  <c r="AA49"/>
  <c r="AA57"/>
  <c r="Y60"/>
  <c r="AA60"/>
  <c r="P61"/>
  <c r="Y61"/>
  <c r="AA61"/>
  <c r="Y65"/>
  <c r="AA65"/>
  <c r="AA66"/>
  <c r="AA80"/>
  <c r="P84"/>
  <c r="Y84"/>
  <c r="J86"/>
  <c r="T86"/>
  <c r="Y86"/>
  <c r="Y87"/>
  <c r="Y88"/>
  <c r="AA88"/>
  <c r="Y89"/>
  <c r="Y90"/>
  <c r="AA90"/>
  <c r="Y91"/>
  <c r="AA91"/>
  <c r="Y92"/>
  <c r="Y93"/>
  <c r="AA93"/>
  <c r="Y99"/>
  <c r="AA99"/>
  <c r="AA102"/>
  <c r="AA108"/>
  <c r="AA116"/>
  <c r="AA120"/>
  <c r="Y10"/>
  <c r="AA10"/>
  <c r="AA12"/>
  <c r="AA20"/>
  <c r="AA28"/>
  <c r="AA30"/>
  <c r="AA118"/>
  <c r="AA122"/>
  <c r="Y115"/>
  <c r="Y114"/>
  <c r="Y113"/>
  <c r="Y112"/>
  <c r="Y111"/>
  <c r="Y107"/>
  <c r="Y106"/>
  <c r="Y105"/>
  <c r="Y101"/>
  <c r="Y100"/>
  <c r="Y98"/>
  <c r="Y97"/>
  <c r="Y96"/>
  <c r="Y95"/>
  <c r="J94"/>
  <c r="L94"/>
  <c r="Y94"/>
  <c r="Y85"/>
  <c r="Y83"/>
  <c r="Y79"/>
  <c r="Y78"/>
  <c r="Y77"/>
  <c r="Y76"/>
  <c r="Y75"/>
  <c r="Y64"/>
  <c r="Y63"/>
  <c r="Y62"/>
  <c r="Y56"/>
  <c r="Y55"/>
  <c r="Y54"/>
  <c r="P53"/>
  <c r="Y53"/>
  <c r="Y52"/>
  <c r="J48"/>
  <c r="Y48"/>
  <c r="Y47"/>
  <c r="Y46"/>
  <c r="Y45"/>
  <c r="Y44"/>
  <c r="Y43"/>
  <c r="Y42"/>
  <c r="Y40"/>
  <c r="Y39"/>
  <c r="Y38"/>
  <c r="Y37"/>
  <c r="Y36"/>
  <c r="Y26"/>
  <c r="Y25"/>
  <c r="Y24"/>
  <c r="Y23"/>
  <c r="Y22"/>
  <c r="Y21"/>
  <c r="Y20"/>
  <c r="Y19"/>
  <c r="Y18"/>
  <c r="Y8"/>
  <c r="AC8"/>
  <c r="AC10"/>
  <c r="AC12"/>
  <c r="AC18"/>
  <c r="AC19"/>
  <c r="AC20"/>
  <c r="AC21"/>
  <c r="AC22"/>
  <c r="AC23"/>
  <c r="AC24"/>
  <c r="AC25"/>
  <c r="AC26"/>
  <c r="AC28"/>
  <c r="AC30"/>
  <c r="AC118"/>
  <c r="AC36"/>
  <c r="AC37"/>
  <c r="AC38"/>
  <c r="AC39"/>
  <c r="AC40"/>
  <c r="AC41"/>
  <c r="AC42"/>
  <c r="AC43"/>
  <c r="AC44"/>
  <c r="AC45"/>
  <c r="AC46"/>
  <c r="AC47"/>
  <c r="AC48"/>
  <c r="AC49"/>
  <c r="AC52"/>
  <c r="AC53"/>
  <c r="AC54"/>
  <c r="AC55"/>
  <c r="AC57"/>
  <c r="AC60"/>
  <c r="AC61"/>
  <c r="AC62"/>
  <c r="AC63"/>
  <c r="AC64"/>
  <c r="AC65"/>
  <c r="AC66"/>
  <c r="AC75"/>
  <c r="AC76"/>
  <c r="AC77"/>
  <c r="AC78"/>
  <c r="AC79"/>
  <c r="AC80"/>
  <c r="AC83"/>
  <c r="AC84"/>
  <c r="AC85"/>
  <c r="AC86"/>
  <c r="AC87"/>
  <c r="AC88"/>
  <c r="AC89"/>
  <c r="AC90"/>
  <c r="AC91"/>
  <c r="AC92"/>
  <c r="AC93"/>
  <c r="AC94"/>
  <c r="AC95"/>
  <c r="AC96"/>
  <c r="AC97"/>
  <c r="AC98"/>
  <c r="AC99"/>
  <c r="AC100"/>
  <c r="AC101"/>
  <c r="AC102"/>
  <c r="AC105"/>
  <c r="AC106"/>
  <c r="AC107"/>
  <c r="AC108"/>
  <c r="AC111"/>
  <c r="AC112"/>
  <c r="AC113"/>
  <c r="AC114"/>
  <c r="AC115"/>
  <c r="AC116"/>
  <c r="AC120"/>
  <c r="AC122"/>
  <c r="AC56"/>
  <c r="Y15"/>
  <c r="AC15"/>
  <c r="H12"/>
  <c r="H28"/>
  <c r="H30"/>
  <c r="H118"/>
  <c r="H49"/>
  <c r="H57"/>
  <c r="H66"/>
  <c r="H72"/>
  <c r="H80"/>
  <c r="H102"/>
  <c r="H108"/>
  <c r="H120"/>
  <c r="T102"/>
  <c r="T49"/>
  <c r="T57"/>
  <c r="T66"/>
  <c r="T72"/>
  <c r="T80"/>
  <c r="T108"/>
  <c r="T116"/>
  <c r="T120"/>
  <c r="T12"/>
  <c r="T28"/>
  <c r="T30"/>
  <c r="T118"/>
  <c r="T122"/>
  <c r="H122"/>
  <c r="Y12"/>
  <c r="Y28"/>
  <c r="Y30"/>
  <c r="Y118"/>
  <c r="Y49"/>
  <c r="Y57"/>
  <c r="Y66"/>
  <c r="Y80"/>
  <c r="Y102"/>
  <c r="Y108"/>
  <c r="Y116"/>
  <c r="Y120"/>
  <c r="Y122"/>
  <c r="R12"/>
  <c r="R28"/>
  <c r="R30"/>
  <c r="R118"/>
  <c r="R49"/>
  <c r="R57"/>
  <c r="R66"/>
  <c r="R72"/>
  <c r="R80"/>
  <c r="R102"/>
  <c r="R108"/>
  <c r="R116"/>
  <c r="R120"/>
  <c r="R122"/>
  <c r="P12"/>
  <c r="P28"/>
  <c r="P30"/>
  <c r="P118"/>
  <c r="P49"/>
  <c r="P57"/>
  <c r="P66"/>
  <c r="P72"/>
  <c r="P80"/>
  <c r="P102"/>
  <c r="P108"/>
  <c r="P116"/>
  <c r="P120"/>
  <c r="P122"/>
  <c r="N12"/>
  <c r="N28"/>
  <c r="N30"/>
  <c r="N118"/>
  <c r="N49"/>
  <c r="N57"/>
  <c r="N66"/>
  <c r="N72"/>
  <c r="N80"/>
  <c r="N102"/>
  <c r="N108"/>
  <c r="N116"/>
  <c r="N120"/>
  <c r="N122"/>
  <c r="L12"/>
  <c r="L28"/>
  <c r="L30"/>
  <c r="L118"/>
  <c r="L49"/>
  <c r="L57"/>
  <c r="L66"/>
  <c r="L72"/>
  <c r="L80"/>
  <c r="L102"/>
  <c r="L108"/>
  <c r="L116"/>
  <c r="L120"/>
  <c r="L122"/>
  <c r="J12"/>
  <c r="J28"/>
  <c r="J30"/>
  <c r="J118"/>
  <c r="J49"/>
  <c r="J57"/>
  <c r="J66"/>
  <c r="J72"/>
  <c r="J80"/>
  <c r="J102"/>
  <c r="J108"/>
  <c r="J116"/>
  <c r="J120"/>
  <c r="J122"/>
</calcChain>
</file>

<file path=xl/sharedStrings.xml><?xml version="1.0" encoding="utf-8"?>
<sst xmlns="http://schemas.openxmlformats.org/spreadsheetml/2006/main" count="218" uniqueCount="151">
  <si>
    <t>Income</t>
  </si>
  <si>
    <t>Description</t>
  </si>
  <si>
    <t>Budget Holder</t>
  </si>
  <si>
    <t>2019</t>
  </si>
  <si>
    <t>Inc./Spend</t>
  </si>
  <si>
    <t>Inc/Spend</t>
  </si>
  <si>
    <t>Total</t>
  </si>
  <si>
    <t>Approved</t>
  </si>
  <si>
    <t>Jan-Mar</t>
  </si>
  <si>
    <t>April</t>
  </si>
  <si>
    <t>May</t>
  </si>
  <si>
    <t>June</t>
  </si>
  <si>
    <t>July</t>
  </si>
  <si>
    <t>PCC General Activities</t>
  </si>
  <si>
    <t>Voluntary Giving</t>
  </si>
  <si>
    <t>All Giving/Donations</t>
  </si>
  <si>
    <t>Finance</t>
  </si>
  <si>
    <t>Gift Aid - Tax Reclaim</t>
  </si>
  <si>
    <t>Total Giving</t>
  </si>
  <si>
    <t>Restricted</t>
  </si>
  <si>
    <t>Legacy</t>
  </si>
  <si>
    <t>Other Income</t>
  </si>
  <si>
    <t>Hall Hire</t>
  </si>
  <si>
    <t>Support</t>
  </si>
  <si>
    <t>Fees (Weddings &amp; Funerals)</t>
  </si>
  <si>
    <t>Cottage Rent</t>
  </si>
  <si>
    <t>Stay &amp; Play</t>
  </si>
  <si>
    <t>K Walker</t>
  </si>
  <si>
    <t>Food For Thought</t>
  </si>
  <si>
    <t>A Brown</t>
  </si>
  <si>
    <t>Cap Expenses Rec'd Bradford</t>
  </si>
  <si>
    <t>Parish Council Grant</t>
  </si>
  <si>
    <t>Bank Interest Recd</t>
  </si>
  <si>
    <t>Total Other Income</t>
  </si>
  <si>
    <t>Total Income</t>
  </si>
  <si>
    <t xml:space="preserve">Expenditure </t>
  </si>
  <si>
    <t>Premises</t>
  </si>
  <si>
    <t>Water Rates</t>
  </si>
  <si>
    <t>Churchyard</t>
  </si>
  <si>
    <t>M Handford</t>
  </si>
  <si>
    <t>Church Hall</t>
  </si>
  <si>
    <t>Church All Hallows</t>
  </si>
  <si>
    <t>Church Old Kea</t>
  </si>
  <si>
    <t>Cottage</t>
  </si>
  <si>
    <t>Car Park</t>
  </si>
  <si>
    <t>Cleaning Church Hall</t>
  </si>
  <si>
    <t>Truro Location Misc Costs</t>
  </si>
  <si>
    <t>M Baker</t>
  </si>
  <si>
    <t>Hire of Premises Truro</t>
  </si>
  <si>
    <t>Premises Insurance</t>
  </si>
  <si>
    <t>Electricity</t>
  </si>
  <si>
    <t>Oil</t>
  </si>
  <si>
    <t>Total Premises</t>
  </si>
  <si>
    <t>Church Services</t>
  </si>
  <si>
    <t>Refreshments</t>
  </si>
  <si>
    <t>M Thomas</t>
  </si>
  <si>
    <t>Music</t>
  </si>
  <si>
    <t>J Briscoe</t>
  </si>
  <si>
    <t>Audio Visual</t>
  </si>
  <si>
    <t>B Goddard</t>
  </si>
  <si>
    <t>Whole church day</t>
  </si>
  <si>
    <t>Total Church Services</t>
  </si>
  <si>
    <t>Outreach &amp; Pastoral</t>
  </si>
  <si>
    <t>Pastoral Care</t>
  </si>
  <si>
    <t>R Hancock</t>
  </si>
  <si>
    <t>Living with Loss</t>
  </si>
  <si>
    <t>J Argall</t>
  </si>
  <si>
    <t>Evangelism/Materials/Real Life</t>
  </si>
  <si>
    <t>Small Group materials</t>
  </si>
  <si>
    <t>Food for thought</t>
  </si>
  <si>
    <t>Total Outreach &amp; Pastoral</t>
  </si>
  <si>
    <t>Youth &amp; Families</t>
  </si>
  <si>
    <t>Youth Activities</t>
  </si>
  <si>
    <t>S Murray</t>
  </si>
  <si>
    <t>Youth/Childrens Work</t>
  </si>
  <si>
    <t>Total Youth &amp; Families</t>
  </si>
  <si>
    <t>CAP</t>
  </si>
  <si>
    <t>Client Aid/Blessing - CAP</t>
  </si>
  <si>
    <t>N Gavan</t>
  </si>
  <si>
    <t>CAP - Lanterns</t>
  </si>
  <si>
    <t>CAP Fee</t>
  </si>
  <si>
    <t>CAP Expenses (incl. H/Office)</t>
  </si>
  <si>
    <t>CAP Release Group</t>
  </si>
  <si>
    <t>Total CAP</t>
  </si>
  <si>
    <t>Support Costs</t>
  </si>
  <si>
    <t>Printing/Publicity</t>
  </si>
  <si>
    <t>Stationery/Office</t>
  </si>
  <si>
    <t>Books etc</t>
  </si>
  <si>
    <t>Telephone and Internet</t>
  </si>
  <si>
    <t>Web Site &amp; Church App</t>
  </si>
  <si>
    <t>Computer and Software - Office IT</t>
  </si>
  <si>
    <t>Photocopier/Communications</t>
  </si>
  <si>
    <t>Mileage Claims</t>
  </si>
  <si>
    <t>Non Mileage Claim Travel</t>
  </si>
  <si>
    <t>Hospitality</t>
  </si>
  <si>
    <t>Bank Charges</t>
  </si>
  <si>
    <t>Staff Salaries incl NI &amp; Pension</t>
  </si>
  <si>
    <t>Staff Training</t>
  </si>
  <si>
    <t>Health &amp; Safety - Training &amp; Kit</t>
  </si>
  <si>
    <t>PAT Testing</t>
  </si>
  <si>
    <t>DBS Checks</t>
  </si>
  <si>
    <t>Pocket Card</t>
  </si>
  <si>
    <t>Laundry</t>
  </si>
  <si>
    <t>Accountancy Fees</t>
  </si>
  <si>
    <t>Total Support Costs</t>
  </si>
  <si>
    <t>Diocesan &amp; Other Fees</t>
  </si>
  <si>
    <t>MMF</t>
  </si>
  <si>
    <t>TDBF Fees</t>
  </si>
  <si>
    <t>Church Fees</t>
  </si>
  <si>
    <t>Total Diocesan &amp; Other Fees</t>
  </si>
  <si>
    <t>Mission Giving</t>
  </si>
  <si>
    <t>Christian Associates(communitas)</t>
  </si>
  <si>
    <t>H Rowe</t>
  </si>
  <si>
    <t>Foodbank</t>
  </si>
  <si>
    <t>Mission Discretionary Payments</t>
  </si>
  <si>
    <t>Mercy Rescue Trust</t>
  </si>
  <si>
    <t>Churches Together</t>
  </si>
  <si>
    <t>Total Mission Giving</t>
  </si>
  <si>
    <t>Total Expenditure</t>
  </si>
  <si>
    <t>Surplus/(deficit)</t>
  </si>
  <si>
    <t>Aug.</t>
  </si>
  <si>
    <t>Estimated</t>
  </si>
  <si>
    <t>Outturn</t>
  </si>
  <si>
    <t>Sep/Oct</t>
  </si>
  <si>
    <t>2 Months</t>
  </si>
  <si>
    <t>Sky Riders</t>
  </si>
  <si>
    <t>St.Kea  Budget Monitoring Summary to October 2019</t>
  </si>
  <si>
    <t>Budget proposal 2020</t>
  </si>
  <si>
    <t>Budget</t>
  </si>
  <si>
    <t>Treasurer</t>
  </si>
  <si>
    <t>thru Oct</t>
  </si>
  <si>
    <t>Notes</t>
  </si>
  <si>
    <t>This reflects the number who are no longer members of the church.</t>
  </si>
  <si>
    <t>As more move to PGS the gift aid figure shown here will reduce as it is included in the giving total.</t>
  </si>
  <si>
    <t>Holder/</t>
  </si>
  <si>
    <t>Rollover</t>
  </si>
  <si>
    <t>This will be received at year end</t>
  </si>
  <si>
    <t>This includes contributions to Sky Riders, garden Party and Refreshments.</t>
  </si>
  <si>
    <t>This offsets the costs shown below.</t>
  </si>
  <si>
    <t>Use legacy - this will also be applied in 2019.</t>
  </si>
  <si>
    <t>Total to Oct includes sums from 2018 to be adjusted.</t>
  </si>
  <si>
    <t>Should increase due to new fixtures.</t>
  </si>
  <si>
    <t>The budget holder proposes the same total as the current year - £11,800. Based on spend I have reduced this.</t>
  </si>
  <si>
    <t>All premises.</t>
  </si>
  <si>
    <t>For 2020 income will be netted off against expenditure.</t>
  </si>
  <si>
    <t>With new AV equipment there should only be a cost for CCLI</t>
  </si>
  <si>
    <t>This has been self funding previously and the status quo needs to be restored.</t>
  </si>
  <si>
    <t>Correlates with fee income</t>
  </si>
  <si>
    <t>In 2020 it will be 10% of giving.</t>
  </si>
  <si>
    <t>These may be in other budget areas.</t>
  </si>
  <si>
    <t>Within the total for 2019 there are one off donations for AH which were not notified. The giving is being examined in detail to establish the total.</t>
  </si>
</sst>
</file>

<file path=xl/styles.xml><?xml version="1.0" encoding="utf-8"?>
<styleSheet xmlns="http://schemas.openxmlformats.org/spreadsheetml/2006/main">
  <fonts count="9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scheme val="minor"/>
    </font>
    <font>
      <sz val="11"/>
      <color theme="1"/>
      <name val="Calibri"/>
      <scheme val="minor"/>
    </font>
    <font>
      <b/>
      <sz val="11"/>
      <color theme="1"/>
      <name val="Calibri"/>
      <family val="2"/>
      <scheme val="minor"/>
    </font>
    <font>
      <sz val="10"/>
      <name val="Tahoma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264">
    <xf numFmtId="0" fontId="0" fillId="0" borderId="0"/>
    <xf numFmtId="0" fontId="5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50">
    <xf numFmtId="0" fontId="0" fillId="0" borderId="0" xfId="0"/>
    <xf numFmtId="0" fontId="1" fillId="0" borderId="0" xfId="0" applyFont="1"/>
    <xf numFmtId="0" fontId="0" fillId="0" borderId="0" xfId="0" applyBorder="1"/>
    <xf numFmtId="0" fontId="1" fillId="0" borderId="0" xfId="0" applyFont="1" applyAlignment="1">
      <alignment horizontal="center"/>
    </xf>
    <xf numFmtId="0" fontId="1" fillId="0" borderId="0" xfId="0" quotePrefix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3" fillId="0" borderId="0" xfId="0" applyFont="1" applyBorder="1"/>
    <xf numFmtId="3" fontId="3" fillId="0" borderId="0" xfId="0" applyNumberFormat="1" applyFont="1" applyBorder="1"/>
    <xf numFmtId="3" fontId="3" fillId="0" borderId="0" xfId="0" applyNumberFormat="1" applyFont="1"/>
    <xf numFmtId="3" fontId="3" fillId="0" borderId="1" xfId="0" applyNumberFormat="1" applyFont="1" applyBorder="1"/>
    <xf numFmtId="0" fontId="3" fillId="0" borderId="0" xfId="0" applyFont="1" applyFill="1"/>
    <xf numFmtId="3" fontId="3" fillId="0" borderId="0" xfId="0" applyNumberFormat="1" applyFont="1" applyFill="1" applyBorder="1"/>
    <xf numFmtId="0" fontId="0" fillId="0" borderId="0" xfId="0" applyFill="1"/>
    <xf numFmtId="3" fontId="3" fillId="0" borderId="0" xfId="0" applyNumberFormat="1" applyFont="1" applyFill="1"/>
    <xf numFmtId="3" fontId="4" fillId="2" borderId="2" xfId="0" applyNumberFormat="1" applyFont="1" applyFill="1" applyBorder="1"/>
    <xf numFmtId="3" fontId="4" fillId="0" borderId="2" xfId="0" applyNumberFormat="1" applyFont="1" applyBorder="1"/>
    <xf numFmtId="3" fontId="4" fillId="0" borderId="0" xfId="0" applyNumberFormat="1" applyFont="1" applyBorder="1"/>
    <xf numFmtId="3" fontId="0" fillId="0" borderId="0" xfId="0" applyNumberFormat="1" applyBorder="1"/>
    <xf numFmtId="3" fontId="0" fillId="0" borderId="0" xfId="0" applyNumberFormat="1"/>
    <xf numFmtId="3" fontId="3" fillId="0" borderId="1" xfId="0" applyNumberFormat="1" applyFont="1" applyFill="1" applyBorder="1"/>
    <xf numFmtId="0" fontId="4" fillId="0" borderId="0" xfId="0" applyFont="1"/>
    <xf numFmtId="3" fontId="4" fillId="0" borderId="0" xfId="0" applyNumberFormat="1" applyFont="1" applyFill="1" applyBorder="1"/>
    <xf numFmtId="1" fontId="0" fillId="0" borderId="0" xfId="0" applyNumberFormat="1"/>
    <xf numFmtId="3" fontId="4" fillId="0" borderId="0" xfId="0" applyNumberFormat="1" applyFont="1"/>
    <xf numFmtId="3" fontId="4" fillId="0" borderId="3" xfId="0" applyNumberFormat="1" applyFont="1" applyFill="1" applyBorder="1"/>
    <xf numFmtId="3" fontId="4" fillId="0" borderId="3" xfId="0" applyNumberFormat="1" applyFont="1" applyBorder="1"/>
    <xf numFmtId="0" fontId="0" fillId="3" borderId="0" xfId="0" applyFill="1"/>
    <xf numFmtId="3" fontId="3" fillId="3" borderId="0" xfId="0" applyNumberFormat="1" applyFont="1" applyFill="1"/>
    <xf numFmtId="3" fontId="0" fillId="3" borderId="0" xfId="0" applyNumberFormat="1" applyFill="1"/>
    <xf numFmtId="3" fontId="3" fillId="3" borderId="1" xfId="0" applyNumberFormat="1" applyFont="1" applyFill="1" applyBorder="1"/>
    <xf numFmtId="3" fontId="4" fillId="3" borderId="2" xfId="0" applyNumberFormat="1" applyFont="1" applyFill="1" applyBorder="1"/>
    <xf numFmtId="0" fontId="3" fillId="3" borderId="0" xfId="0" applyFont="1" applyFill="1"/>
    <xf numFmtId="3" fontId="4" fillId="3" borderId="0" xfId="0" applyNumberFormat="1" applyFont="1" applyFill="1"/>
    <xf numFmtId="3" fontId="4" fillId="3" borderId="0" xfId="0" applyNumberFormat="1" applyFont="1" applyFill="1" applyBorder="1"/>
    <xf numFmtId="3" fontId="4" fillId="3" borderId="3" xfId="0" applyNumberFormat="1" applyFont="1" applyFill="1" applyBorder="1"/>
    <xf numFmtId="0" fontId="1" fillId="4" borderId="0" xfId="0" applyFont="1" applyFill="1" applyAlignment="1">
      <alignment horizontal="center"/>
    </xf>
    <xf numFmtId="0" fontId="0" fillId="4" borderId="0" xfId="0" applyFill="1"/>
    <xf numFmtId="3" fontId="3" fillId="4" borderId="0" xfId="0" applyNumberFormat="1" applyFont="1" applyFill="1"/>
    <xf numFmtId="3" fontId="0" fillId="4" borderId="0" xfId="0" applyNumberFormat="1" applyFill="1"/>
    <xf numFmtId="3" fontId="3" fillId="4" borderId="1" xfId="0" applyNumberFormat="1" applyFont="1" applyFill="1" applyBorder="1"/>
    <xf numFmtId="3" fontId="4" fillId="4" borderId="2" xfId="0" applyNumberFormat="1" applyFont="1" applyFill="1" applyBorder="1"/>
    <xf numFmtId="0" fontId="3" fillId="4" borderId="0" xfId="0" applyFont="1" applyFill="1"/>
    <xf numFmtId="0" fontId="8" fillId="4" borderId="0" xfId="0" applyFont="1" applyFill="1"/>
    <xf numFmtId="3" fontId="4" fillId="4" borderId="0" xfId="0" applyNumberFormat="1" applyFont="1" applyFill="1"/>
    <xf numFmtId="3" fontId="4" fillId="4" borderId="0" xfId="0" applyNumberFormat="1" applyFont="1" applyFill="1" applyBorder="1"/>
    <xf numFmtId="3" fontId="4" fillId="4" borderId="3" xfId="0" applyNumberFormat="1" applyFont="1" applyFill="1" applyBorder="1"/>
    <xf numFmtId="0" fontId="1" fillId="3" borderId="0" xfId="0" applyFont="1" applyFill="1" applyAlignment="1">
      <alignment horizontal="center"/>
    </xf>
    <xf numFmtId="0" fontId="1" fillId="0" borderId="0" xfId="0" applyFont="1" applyAlignment="1">
      <alignment horizontal="center"/>
    </xf>
  </cellXfs>
  <cellStyles count="264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Normal" xfId="0" builtinId="0"/>
    <cellStyle name="Normal 2" xfId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AM139"/>
  <sheetViews>
    <sheetView tabSelected="1" workbookViewId="0">
      <pane ySplit="5" topLeftCell="A6" activePane="bottomLeft" state="frozen"/>
      <selection pane="bottomLeft" activeCell="AJ126" sqref="AJ126"/>
    </sheetView>
  </sheetViews>
  <sheetFormatPr defaultColWidth="11" defaultRowHeight="15.75"/>
  <cols>
    <col min="1" max="1" width="5.5" customWidth="1"/>
    <col min="2" max="2" width="2.875" customWidth="1"/>
    <col min="3" max="3" width="2.375" customWidth="1"/>
    <col min="4" max="4" width="31.5" customWidth="1"/>
    <col min="5" max="5" width="4.625" customWidth="1"/>
    <col min="6" max="6" width="13.375" hidden="1" customWidth="1"/>
    <col min="7" max="7" width="4.375" customWidth="1"/>
    <col min="9" max="9" width="4.375" customWidth="1"/>
    <col min="10" max="10" width="0" hidden="1" customWidth="1"/>
    <col min="11" max="11" width="4.375" hidden="1" customWidth="1"/>
    <col min="12" max="12" width="0" hidden="1" customWidth="1"/>
    <col min="13" max="13" width="4.375" hidden="1" customWidth="1"/>
    <col min="14" max="14" width="10.875" hidden="1" customWidth="1"/>
    <col min="15" max="15" width="4.375" hidden="1" customWidth="1"/>
    <col min="16" max="16" width="10.875" hidden="1" customWidth="1"/>
    <col min="17" max="17" width="4.375" hidden="1" customWidth="1"/>
    <col min="18" max="18" width="10.875" hidden="1" customWidth="1"/>
    <col min="19" max="19" width="4.375" hidden="1" customWidth="1"/>
    <col min="20" max="20" width="0" hidden="1" customWidth="1"/>
    <col min="21" max="21" width="4.375" hidden="1" customWidth="1"/>
    <col min="23" max="23" width="4.375" customWidth="1"/>
    <col min="24" max="24" width="10.875" hidden="1" customWidth="1"/>
    <col min="26" max="26" width="4.375" customWidth="1"/>
    <col min="27" max="27" width="10.875" customWidth="1"/>
    <col min="28" max="28" width="4.375" customWidth="1"/>
    <col min="29" max="29" width="10.875" customWidth="1"/>
    <col min="30" max="30" width="4.375" customWidth="1"/>
    <col min="31" max="31" width="4.5" customWidth="1"/>
    <col min="33" max="33" width="4.5" customWidth="1"/>
    <col min="35" max="35" width="4.5" customWidth="1"/>
    <col min="37" max="37" width="11.125" customWidth="1"/>
  </cols>
  <sheetData>
    <row r="1" spans="2:36">
      <c r="B1" s="1" t="s">
        <v>126</v>
      </c>
      <c r="H1" s="1"/>
      <c r="I1" s="1" t="s">
        <v>127</v>
      </c>
    </row>
    <row r="2" spans="2:36">
      <c r="B2" s="1" t="s">
        <v>0</v>
      </c>
      <c r="H2" s="2"/>
      <c r="AF2" s="49" t="s">
        <v>127</v>
      </c>
      <c r="AG2" s="49"/>
      <c r="AH2" s="49"/>
      <c r="AJ2" s="1" t="s">
        <v>131</v>
      </c>
    </row>
    <row r="3" spans="2:36">
      <c r="D3" s="1" t="s">
        <v>1</v>
      </c>
      <c r="E3" s="1"/>
      <c r="F3" s="1" t="s">
        <v>2</v>
      </c>
      <c r="G3" s="1"/>
      <c r="H3" s="4" t="s">
        <v>3</v>
      </c>
      <c r="J3" s="3" t="s">
        <v>4</v>
      </c>
      <c r="K3" s="3"/>
      <c r="L3" s="3" t="s">
        <v>4</v>
      </c>
      <c r="M3" s="3"/>
      <c r="N3" s="3" t="s">
        <v>4</v>
      </c>
      <c r="O3" s="3"/>
      <c r="P3" s="3" t="s">
        <v>4</v>
      </c>
      <c r="Q3" s="3"/>
      <c r="R3" s="3" t="s">
        <v>5</v>
      </c>
      <c r="S3" s="3"/>
      <c r="T3" s="3" t="s">
        <v>5</v>
      </c>
      <c r="U3" s="3"/>
      <c r="V3" s="3" t="s">
        <v>5</v>
      </c>
      <c r="Y3" s="3" t="s">
        <v>6</v>
      </c>
      <c r="AA3" s="3" t="s">
        <v>121</v>
      </c>
      <c r="AC3" s="3" t="s">
        <v>121</v>
      </c>
      <c r="AF3" s="48" t="s">
        <v>128</v>
      </c>
      <c r="AH3" s="37" t="s">
        <v>129</v>
      </c>
    </row>
    <row r="4" spans="2:36">
      <c r="D4" s="1"/>
      <c r="E4" s="1"/>
      <c r="F4" s="1"/>
      <c r="G4" s="1"/>
      <c r="H4" s="5" t="s">
        <v>7</v>
      </c>
      <c r="J4" s="3" t="s">
        <v>8</v>
      </c>
      <c r="K4" s="3"/>
      <c r="L4" s="3" t="s">
        <v>9</v>
      </c>
      <c r="M4" s="3"/>
      <c r="N4" s="3" t="s">
        <v>10</v>
      </c>
      <c r="O4" s="3"/>
      <c r="P4" s="3" t="s">
        <v>11</v>
      </c>
      <c r="Q4" s="3"/>
      <c r="R4" s="3" t="s">
        <v>12</v>
      </c>
      <c r="S4" s="3"/>
      <c r="T4" s="3" t="s">
        <v>120</v>
      </c>
      <c r="U4" s="3"/>
      <c r="V4" s="3" t="s">
        <v>123</v>
      </c>
      <c r="Y4" s="3" t="s">
        <v>130</v>
      </c>
      <c r="AA4" s="3" t="s">
        <v>4</v>
      </c>
      <c r="AC4" s="3" t="s">
        <v>122</v>
      </c>
      <c r="AF4" s="48" t="s">
        <v>134</v>
      </c>
      <c r="AH4" s="38"/>
    </row>
    <row r="5" spans="2:36">
      <c r="D5" s="1" t="s">
        <v>13</v>
      </c>
      <c r="E5" s="1"/>
      <c r="F5" s="1"/>
      <c r="G5" s="1"/>
      <c r="H5" s="5"/>
      <c r="J5" s="3"/>
      <c r="K5" s="3"/>
      <c r="L5" s="3"/>
      <c r="M5" s="3"/>
      <c r="N5" s="3"/>
      <c r="O5" s="3"/>
      <c r="P5" s="3"/>
      <c r="Q5" s="3"/>
      <c r="R5" s="3"/>
      <c r="S5" s="3"/>
      <c r="Y5" s="3"/>
      <c r="AA5" s="3" t="s">
        <v>124</v>
      </c>
      <c r="AF5" s="48" t="s">
        <v>135</v>
      </c>
      <c r="AH5" s="38"/>
    </row>
    <row r="6" spans="2:36">
      <c r="D6" s="1"/>
      <c r="E6" s="1"/>
      <c r="F6" s="1"/>
      <c r="G6" s="1"/>
      <c r="H6" s="5"/>
      <c r="J6" s="3"/>
      <c r="K6" s="3"/>
      <c r="L6" s="3"/>
      <c r="M6" s="3"/>
      <c r="N6" s="3"/>
      <c r="O6" s="3"/>
      <c r="P6" s="3"/>
      <c r="Q6" s="3"/>
      <c r="R6" s="3"/>
      <c r="S6" s="3"/>
      <c r="Y6" s="3"/>
      <c r="AF6" s="28"/>
      <c r="AH6" s="38"/>
    </row>
    <row r="7" spans="2:36">
      <c r="D7" s="6" t="s">
        <v>14</v>
      </c>
      <c r="E7" s="7"/>
      <c r="F7" s="7"/>
      <c r="G7" s="7"/>
      <c r="H7" s="8"/>
      <c r="AF7" s="28"/>
      <c r="AH7" s="38"/>
    </row>
    <row r="8" spans="2:36">
      <c r="D8" s="7" t="s">
        <v>15</v>
      </c>
      <c r="E8" s="7"/>
      <c r="F8" s="7" t="s">
        <v>16</v>
      </c>
      <c r="G8" s="7"/>
      <c r="H8" s="9">
        <v>182749.32</v>
      </c>
      <c r="J8" s="10">
        <v>49237</v>
      </c>
      <c r="K8" s="10"/>
      <c r="L8" s="10">
        <v>16392</v>
      </c>
      <c r="M8" s="10"/>
      <c r="N8" s="10">
        <v>14722</v>
      </c>
      <c r="O8" s="10"/>
      <c r="P8" s="10">
        <v>14351</v>
      </c>
      <c r="Q8" s="10"/>
      <c r="R8" s="10">
        <v>15494</v>
      </c>
      <c r="S8" s="10"/>
      <c r="T8" s="20">
        <v>14634</v>
      </c>
      <c r="U8" s="20"/>
      <c r="V8" s="10">
        <v>30105</v>
      </c>
      <c r="X8" s="10"/>
      <c r="Y8" s="10">
        <f>J8+L8+N8+P8+R8+T8+V8</f>
        <v>154935</v>
      </c>
      <c r="Z8" s="10"/>
      <c r="AA8" s="10">
        <v>29638</v>
      </c>
      <c r="AB8" s="10"/>
      <c r="AC8" s="10">
        <f>Y8+AA8</f>
        <v>184573</v>
      </c>
      <c r="AD8" s="10"/>
      <c r="AF8" s="29">
        <v>170500</v>
      </c>
      <c r="AG8" s="20"/>
      <c r="AH8" s="39">
        <v>170500</v>
      </c>
      <c r="AJ8" t="s">
        <v>132</v>
      </c>
    </row>
    <row r="9" spans="2:36">
      <c r="V9" s="7"/>
      <c r="AF9" s="30"/>
      <c r="AG9" s="20"/>
      <c r="AH9" s="40"/>
      <c r="AJ9" t="s">
        <v>150</v>
      </c>
    </row>
    <row r="10" spans="2:36">
      <c r="D10" s="7" t="s">
        <v>17</v>
      </c>
      <c r="E10" s="7"/>
      <c r="F10" s="7" t="s">
        <v>16</v>
      </c>
      <c r="G10" s="7"/>
      <c r="H10" s="9">
        <v>10539.23352</v>
      </c>
      <c r="J10" s="10">
        <v>1912</v>
      </c>
      <c r="K10" s="10"/>
      <c r="L10" s="10">
        <v>0</v>
      </c>
      <c r="M10" s="10"/>
      <c r="N10" s="10">
        <v>0</v>
      </c>
      <c r="O10" s="10"/>
      <c r="P10" s="10">
        <v>0</v>
      </c>
      <c r="Q10" s="10"/>
      <c r="R10" s="10">
        <v>0</v>
      </c>
      <c r="S10" s="10"/>
      <c r="T10" s="20">
        <v>5715</v>
      </c>
      <c r="U10" s="20"/>
      <c r="V10" s="10">
        <v>0</v>
      </c>
      <c r="X10" s="10"/>
      <c r="Y10" s="10">
        <f>J10+L10+N10+P10+R10+T10+V10</f>
        <v>7627</v>
      </c>
      <c r="Z10" s="10"/>
      <c r="AA10" s="10">
        <f>Y10/4</f>
        <v>1906.75</v>
      </c>
      <c r="AB10" s="10"/>
      <c r="AC10" s="10">
        <f>Y10+AA10</f>
        <v>9533.75</v>
      </c>
      <c r="AD10" s="10"/>
      <c r="AF10" s="29">
        <v>6500</v>
      </c>
      <c r="AG10" s="20"/>
      <c r="AH10" s="39">
        <v>6500</v>
      </c>
      <c r="AJ10" t="s">
        <v>133</v>
      </c>
    </row>
    <row r="11" spans="2:36">
      <c r="D11" s="7"/>
      <c r="E11" s="7"/>
      <c r="F11" s="7"/>
      <c r="G11" s="7"/>
      <c r="H11" s="9"/>
      <c r="J11" s="10"/>
      <c r="K11" s="10"/>
      <c r="L11" s="10"/>
      <c r="M11" s="10"/>
      <c r="N11" s="10"/>
      <c r="O11" s="10"/>
      <c r="P11" s="10"/>
      <c r="Q11" s="10"/>
      <c r="R11" s="10"/>
      <c r="S11" s="10"/>
      <c r="V11" s="7"/>
      <c r="X11" s="10"/>
      <c r="Y11" s="10"/>
      <c r="Z11" s="10"/>
      <c r="AA11" s="10"/>
      <c r="AB11" s="10"/>
      <c r="AC11" s="10"/>
      <c r="AD11" s="10"/>
      <c r="AF11" s="28"/>
      <c r="AH11" s="38"/>
    </row>
    <row r="12" spans="2:36">
      <c r="D12" s="7" t="s">
        <v>18</v>
      </c>
      <c r="E12" s="7"/>
      <c r="F12" s="7"/>
      <c r="G12" s="7"/>
      <c r="H12" s="11">
        <f>SUM(H8:H11)</f>
        <v>193288.55352000002</v>
      </c>
      <c r="J12" s="11">
        <f>SUM(J8:J11)</f>
        <v>51149</v>
      </c>
      <c r="K12" s="9"/>
      <c r="L12" s="11">
        <f>SUM(L8:L11)</f>
        <v>16392</v>
      </c>
      <c r="M12" s="9"/>
      <c r="N12" s="11">
        <f>SUM(N8:N11)</f>
        <v>14722</v>
      </c>
      <c r="O12" s="9"/>
      <c r="P12" s="11">
        <f>SUM(P8:P11)</f>
        <v>14351</v>
      </c>
      <c r="Q12" s="9"/>
      <c r="R12" s="11">
        <f>SUM(R8:R11)</f>
        <v>15494</v>
      </c>
      <c r="S12" s="9"/>
      <c r="T12" s="11">
        <f>SUM(T8:T11)</f>
        <v>20349</v>
      </c>
      <c r="U12" s="9"/>
      <c r="V12" s="11">
        <f>SUM(V8:V11)</f>
        <v>30105</v>
      </c>
      <c r="X12" s="10"/>
      <c r="Y12" s="11">
        <f>SUM(Y8:Y11)</f>
        <v>162562</v>
      </c>
      <c r="Z12" s="10"/>
      <c r="AA12" s="11">
        <f>SUM(AA8:AA11)</f>
        <v>31544.75</v>
      </c>
      <c r="AB12" s="10"/>
      <c r="AC12" s="11">
        <f>SUM(AC8:AC11)</f>
        <v>194106.75</v>
      </c>
      <c r="AD12" s="10"/>
      <c r="AF12" s="31">
        <f>SUM(AF8:AF11)</f>
        <v>177000</v>
      </c>
      <c r="AH12" s="41">
        <f>SUM(AH8:AH11)</f>
        <v>177000</v>
      </c>
    </row>
    <row r="13" spans="2:36">
      <c r="D13" s="7"/>
      <c r="E13" s="7"/>
      <c r="F13" s="7"/>
      <c r="G13" s="7"/>
      <c r="H13" s="9"/>
      <c r="J13" s="9"/>
      <c r="K13" s="9"/>
      <c r="L13" s="9"/>
      <c r="M13" s="9"/>
      <c r="N13" s="9"/>
      <c r="O13" s="9"/>
      <c r="P13" s="9"/>
      <c r="Q13" s="9"/>
      <c r="R13" s="9"/>
      <c r="S13" s="9"/>
      <c r="V13" s="7"/>
      <c r="X13" s="10"/>
      <c r="Y13" s="9"/>
      <c r="Z13" s="10"/>
      <c r="AA13" s="10"/>
      <c r="AB13" s="10"/>
      <c r="AC13" s="10"/>
      <c r="AD13" s="10"/>
      <c r="AF13" s="28"/>
      <c r="AH13" s="38"/>
    </row>
    <row r="14" spans="2:36">
      <c r="D14" s="6" t="s">
        <v>19</v>
      </c>
      <c r="E14" s="7"/>
      <c r="F14" s="7"/>
      <c r="G14" s="7"/>
      <c r="H14" s="9"/>
      <c r="J14" s="9"/>
      <c r="K14" s="9"/>
      <c r="L14" s="9"/>
      <c r="M14" s="9"/>
      <c r="N14" s="9"/>
      <c r="O14" s="9"/>
      <c r="P14" s="9"/>
      <c r="Q14" s="9"/>
      <c r="R14" s="9"/>
      <c r="S14" s="9"/>
      <c r="V14" s="7"/>
      <c r="X14" s="10"/>
      <c r="Y14" s="9"/>
      <c r="Z14" s="10"/>
      <c r="AA14" s="10"/>
      <c r="AB14" s="10"/>
      <c r="AC14" s="10"/>
      <c r="AD14" s="10"/>
      <c r="AF14" s="28"/>
      <c r="AH14" s="38"/>
    </row>
    <row r="15" spans="2:36">
      <c r="D15" s="7" t="s">
        <v>20</v>
      </c>
      <c r="E15" s="7"/>
      <c r="F15" s="7"/>
      <c r="G15" s="7"/>
      <c r="H15" s="9"/>
      <c r="J15" s="9">
        <v>10000</v>
      </c>
      <c r="K15" s="9"/>
      <c r="L15" s="9"/>
      <c r="M15" s="9"/>
      <c r="N15" s="9"/>
      <c r="O15" s="9"/>
      <c r="P15" s="9"/>
      <c r="Q15" s="9"/>
      <c r="R15" s="9"/>
      <c r="S15" s="9"/>
      <c r="V15" s="7"/>
      <c r="X15" s="10"/>
      <c r="Y15" s="10">
        <f>J15+L15+N15+P15+R15+T15</f>
        <v>10000</v>
      </c>
      <c r="Z15" s="10"/>
      <c r="AA15" s="10"/>
      <c r="AB15" s="10"/>
      <c r="AC15" s="10">
        <f>Y15+AA15</f>
        <v>10000</v>
      </c>
      <c r="AD15" s="10"/>
      <c r="AF15" s="28"/>
      <c r="AH15" s="38"/>
    </row>
    <row r="16" spans="2:36">
      <c r="D16" s="7"/>
      <c r="E16" s="7"/>
      <c r="F16" s="7"/>
      <c r="G16" s="7"/>
      <c r="H16" s="9"/>
      <c r="J16" s="10"/>
      <c r="K16" s="10"/>
      <c r="L16" s="10"/>
      <c r="M16" s="10"/>
      <c r="N16" s="10"/>
      <c r="O16" s="10"/>
      <c r="P16" s="10"/>
      <c r="Q16" s="10"/>
      <c r="R16" s="10"/>
      <c r="S16" s="10"/>
      <c r="V16" s="7"/>
      <c r="X16" s="10"/>
      <c r="Y16" s="10"/>
      <c r="Z16" s="10"/>
      <c r="AA16" s="10"/>
      <c r="AB16" s="10"/>
      <c r="AC16" s="10"/>
      <c r="AD16" s="10"/>
      <c r="AF16" s="28"/>
      <c r="AH16" s="38"/>
    </row>
    <row r="17" spans="2:36">
      <c r="D17" s="6" t="s">
        <v>21</v>
      </c>
      <c r="E17" s="7"/>
      <c r="F17" s="7"/>
      <c r="G17" s="7"/>
      <c r="H17" s="9"/>
      <c r="J17" s="10"/>
      <c r="K17" s="10"/>
      <c r="L17" s="10"/>
      <c r="M17" s="10"/>
      <c r="N17" s="10"/>
      <c r="O17" s="10"/>
      <c r="P17" s="10"/>
      <c r="Q17" s="10"/>
      <c r="R17" s="10"/>
      <c r="S17" s="10"/>
      <c r="V17" s="7"/>
      <c r="X17" s="10"/>
      <c r="Y17" s="10"/>
      <c r="Z17" s="10"/>
      <c r="AA17" s="10"/>
      <c r="AB17" s="10"/>
      <c r="AC17" s="10"/>
      <c r="AD17" s="10"/>
      <c r="AF17" s="28"/>
      <c r="AH17" s="38"/>
    </row>
    <row r="18" spans="2:36">
      <c r="D18" s="12" t="s">
        <v>22</v>
      </c>
      <c r="E18" s="12"/>
      <c r="F18" s="12" t="s">
        <v>23</v>
      </c>
      <c r="G18" s="12"/>
      <c r="H18" s="13">
        <v>1650</v>
      </c>
      <c r="I18" s="14"/>
      <c r="J18" s="15">
        <v>353</v>
      </c>
      <c r="K18" s="15"/>
      <c r="L18" s="15">
        <v>114</v>
      </c>
      <c r="M18" s="15"/>
      <c r="N18" s="15">
        <v>238</v>
      </c>
      <c r="O18" s="15"/>
      <c r="P18" s="15">
        <v>84</v>
      </c>
      <c r="Q18" s="15"/>
      <c r="R18" s="15">
        <v>378</v>
      </c>
      <c r="S18" s="15"/>
      <c r="T18">
        <v>0</v>
      </c>
      <c r="V18" s="7">
        <v>501</v>
      </c>
      <c r="W18" s="14"/>
      <c r="X18" s="10"/>
      <c r="Y18" s="10">
        <f t="shared" ref="Y18:Y26" si="0">J18+L18+N18+P18+R18+T18+V18</f>
        <v>1668</v>
      </c>
      <c r="Z18" s="10"/>
      <c r="AA18" s="10">
        <v>200</v>
      </c>
      <c r="AB18" s="10"/>
      <c r="AC18" s="10">
        <f t="shared" ref="AC18:AC26" si="1">Y18+AA18</f>
        <v>1868</v>
      </c>
      <c r="AD18" s="10"/>
      <c r="AF18" s="29">
        <v>1650</v>
      </c>
      <c r="AH18" s="39">
        <v>1650</v>
      </c>
    </row>
    <row r="19" spans="2:36">
      <c r="D19" s="12" t="s">
        <v>24</v>
      </c>
      <c r="E19" s="12"/>
      <c r="F19" s="12" t="s">
        <v>23</v>
      </c>
      <c r="G19" s="12"/>
      <c r="H19" s="13">
        <v>5000</v>
      </c>
      <c r="I19" s="14"/>
      <c r="J19" s="15">
        <v>409</v>
      </c>
      <c r="K19" s="15"/>
      <c r="L19" s="15">
        <v>0</v>
      </c>
      <c r="M19" s="15"/>
      <c r="N19" s="15">
        <v>789</v>
      </c>
      <c r="O19" s="15"/>
      <c r="P19" s="15">
        <v>536</v>
      </c>
      <c r="Q19" s="15"/>
      <c r="R19" s="15">
        <v>773</v>
      </c>
      <c r="S19" s="15"/>
      <c r="T19">
        <v>0</v>
      </c>
      <c r="V19" s="7">
        <v>547</v>
      </c>
      <c r="W19" s="14"/>
      <c r="X19" s="10"/>
      <c r="Y19" s="10">
        <f t="shared" si="0"/>
        <v>3054</v>
      </c>
      <c r="Z19" s="10"/>
      <c r="AA19" s="10">
        <v>153</v>
      </c>
      <c r="AB19" s="10"/>
      <c r="AC19" s="10">
        <f t="shared" si="1"/>
        <v>3207</v>
      </c>
      <c r="AD19" s="10"/>
      <c r="AF19" s="29">
        <v>4300</v>
      </c>
      <c r="AH19" s="39">
        <v>4300</v>
      </c>
    </row>
    <row r="20" spans="2:36">
      <c r="D20" s="12" t="s">
        <v>25</v>
      </c>
      <c r="E20" s="12"/>
      <c r="F20" s="12" t="s">
        <v>23</v>
      </c>
      <c r="G20" s="12"/>
      <c r="H20" s="13">
        <v>3978</v>
      </c>
      <c r="I20" s="14"/>
      <c r="J20" s="15">
        <v>975</v>
      </c>
      <c r="K20" s="15"/>
      <c r="L20" s="15">
        <v>325</v>
      </c>
      <c r="M20" s="15"/>
      <c r="N20" s="15">
        <v>325</v>
      </c>
      <c r="O20" s="15"/>
      <c r="P20" s="15">
        <v>325</v>
      </c>
      <c r="Q20" s="15"/>
      <c r="R20" s="15">
        <v>325</v>
      </c>
      <c r="S20" s="15"/>
      <c r="T20">
        <v>325</v>
      </c>
      <c r="V20" s="7">
        <v>650</v>
      </c>
      <c r="W20" s="14"/>
      <c r="X20" s="10"/>
      <c r="Y20" s="10">
        <f t="shared" si="0"/>
        <v>3250</v>
      </c>
      <c r="Z20" s="10"/>
      <c r="AA20" s="10">
        <f>650+78</f>
        <v>728</v>
      </c>
      <c r="AB20" s="10"/>
      <c r="AC20" s="10">
        <f t="shared" si="1"/>
        <v>3978</v>
      </c>
      <c r="AD20" s="10"/>
      <c r="AF20" s="29">
        <v>3978</v>
      </c>
      <c r="AH20" s="39">
        <v>3978</v>
      </c>
    </row>
    <row r="21" spans="2:36">
      <c r="D21" s="7" t="s">
        <v>26</v>
      </c>
      <c r="E21" s="7"/>
      <c r="F21" s="7" t="s">
        <v>27</v>
      </c>
      <c r="G21" s="7"/>
      <c r="H21" s="9">
        <v>0</v>
      </c>
      <c r="J21" s="10">
        <v>379</v>
      </c>
      <c r="K21" s="10"/>
      <c r="L21" s="10">
        <v>0</v>
      </c>
      <c r="M21" s="10"/>
      <c r="N21" s="10">
        <v>84</v>
      </c>
      <c r="O21" s="10"/>
      <c r="P21" s="10">
        <v>224</v>
      </c>
      <c r="Q21" s="10"/>
      <c r="R21" s="10">
        <v>0</v>
      </c>
      <c r="S21" s="10"/>
      <c r="T21">
        <v>0</v>
      </c>
      <c r="V21" s="7">
        <v>201</v>
      </c>
      <c r="X21" s="10"/>
      <c r="Y21" s="10">
        <f t="shared" si="0"/>
        <v>888</v>
      </c>
      <c r="Z21" s="10"/>
      <c r="AA21" s="10">
        <v>200</v>
      </c>
      <c r="AB21" s="10"/>
      <c r="AC21" s="10">
        <f t="shared" si="1"/>
        <v>1088</v>
      </c>
      <c r="AD21" s="10"/>
      <c r="AF21" s="29">
        <v>0</v>
      </c>
      <c r="AH21" s="39">
        <v>1000</v>
      </c>
      <c r="AJ21" t="s">
        <v>138</v>
      </c>
    </row>
    <row r="22" spans="2:36">
      <c r="D22" s="7" t="s">
        <v>28</v>
      </c>
      <c r="E22" s="7"/>
      <c r="F22" s="7" t="s">
        <v>29</v>
      </c>
      <c r="G22" s="7"/>
      <c r="H22" s="9">
        <v>500</v>
      </c>
      <c r="J22" s="10">
        <v>0</v>
      </c>
      <c r="K22" s="10"/>
      <c r="L22" s="10">
        <v>0</v>
      </c>
      <c r="M22" s="10"/>
      <c r="N22" s="10">
        <v>0</v>
      </c>
      <c r="O22" s="10"/>
      <c r="P22" s="10">
        <v>0</v>
      </c>
      <c r="Q22" s="10"/>
      <c r="R22" s="10">
        <v>0</v>
      </c>
      <c r="S22" s="10"/>
      <c r="T22">
        <v>0</v>
      </c>
      <c r="V22" s="7">
        <v>0</v>
      </c>
      <c r="X22" s="10"/>
      <c r="Y22" s="10">
        <f t="shared" si="0"/>
        <v>0</v>
      </c>
      <c r="Z22" s="10"/>
      <c r="AA22" s="10">
        <v>0</v>
      </c>
      <c r="AB22" s="10"/>
      <c r="AC22" s="10">
        <f t="shared" si="1"/>
        <v>0</v>
      </c>
      <c r="AD22" s="10"/>
      <c r="AF22" s="29">
        <v>500</v>
      </c>
      <c r="AH22" s="39">
        <v>500</v>
      </c>
    </row>
    <row r="23" spans="2:36">
      <c r="D23" s="7" t="s">
        <v>30</v>
      </c>
      <c r="E23" s="7"/>
      <c r="F23" s="7" t="s">
        <v>16</v>
      </c>
      <c r="G23" s="7"/>
      <c r="H23" s="9">
        <v>250</v>
      </c>
      <c r="J23" s="10">
        <v>0</v>
      </c>
      <c r="K23" s="10"/>
      <c r="L23" s="10">
        <v>0</v>
      </c>
      <c r="M23" s="10"/>
      <c r="N23" s="10">
        <v>0</v>
      </c>
      <c r="O23" s="10"/>
      <c r="P23" s="10">
        <v>0</v>
      </c>
      <c r="Q23" s="10"/>
      <c r="R23" s="10">
        <v>0</v>
      </c>
      <c r="S23" s="10"/>
      <c r="T23">
        <v>0</v>
      </c>
      <c r="V23" s="7">
        <v>0</v>
      </c>
      <c r="X23" s="10"/>
      <c r="Y23" s="10">
        <f t="shared" si="0"/>
        <v>0</v>
      </c>
      <c r="Z23" s="10"/>
      <c r="AA23" s="10">
        <v>250</v>
      </c>
      <c r="AB23" s="10"/>
      <c r="AC23" s="10">
        <f t="shared" si="1"/>
        <v>250</v>
      </c>
      <c r="AD23" s="10"/>
      <c r="AF23" s="29">
        <v>250</v>
      </c>
      <c r="AH23" s="39">
        <v>250</v>
      </c>
    </row>
    <row r="24" spans="2:36">
      <c r="D24" s="7" t="s">
        <v>31</v>
      </c>
      <c r="E24" s="7"/>
      <c r="F24" s="7" t="s">
        <v>16</v>
      </c>
      <c r="G24" s="7"/>
      <c r="H24" s="9">
        <v>350</v>
      </c>
      <c r="J24" s="10">
        <v>0</v>
      </c>
      <c r="K24" s="10"/>
      <c r="L24" s="10">
        <v>0</v>
      </c>
      <c r="M24" s="10"/>
      <c r="N24" s="10">
        <v>0</v>
      </c>
      <c r="O24" s="10"/>
      <c r="P24" s="10">
        <v>0</v>
      </c>
      <c r="Q24" s="10"/>
      <c r="R24" s="10">
        <v>0</v>
      </c>
      <c r="S24" s="10"/>
      <c r="T24">
        <v>350</v>
      </c>
      <c r="V24" s="7">
        <v>0</v>
      </c>
      <c r="X24" s="10"/>
      <c r="Y24" s="10">
        <f t="shared" si="0"/>
        <v>350</v>
      </c>
      <c r="Z24" s="10"/>
      <c r="AA24" s="10">
        <v>0</v>
      </c>
      <c r="AB24" s="10"/>
      <c r="AC24" s="10">
        <f t="shared" si="1"/>
        <v>350</v>
      </c>
      <c r="AD24" s="10"/>
      <c r="AF24" s="29">
        <v>350</v>
      </c>
      <c r="AH24" s="39">
        <v>350</v>
      </c>
    </row>
    <row r="25" spans="2:36">
      <c r="D25" s="7" t="s">
        <v>32</v>
      </c>
      <c r="E25" s="7"/>
      <c r="F25" s="7" t="s">
        <v>16</v>
      </c>
      <c r="G25" s="7"/>
      <c r="H25" s="9">
        <v>500</v>
      </c>
      <c r="J25" s="10">
        <v>0</v>
      </c>
      <c r="K25" s="10"/>
      <c r="L25" s="10">
        <v>0</v>
      </c>
      <c r="M25" s="10"/>
      <c r="N25" s="10">
        <v>0</v>
      </c>
      <c r="O25" s="10"/>
      <c r="P25" s="10">
        <v>0</v>
      </c>
      <c r="Q25" s="10"/>
      <c r="R25" s="10">
        <v>0</v>
      </c>
      <c r="S25" s="10"/>
      <c r="T25">
        <v>0</v>
      </c>
      <c r="V25" s="7">
        <v>0</v>
      </c>
      <c r="X25" s="10"/>
      <c r="Y25" s="10">
        <f t="shared" si="0"/>
        <v>0</v>
      </c>
      <c r="Z25" s="10"/>
      <c r="AA25" s="10">
        <v>500</v>
      </c>
      <c r="AB25" s="10"/>
      <c r="AC25" s="10">
        <f t="shared" si="1"/>
        <v>500</v>
      </c>
      <c r="AD25" s="10"/>
      <c r="AF25" s="29"/>
      <c r="AH25" s="39">
        <v>590</v>
      </c>
      <c r="AJ25" t="s">
        <v>136</v>
      </c>
    </row>
    <row r="26" spans="2:36">
      <c r="D26" s="7" t="s">
        <v>21</v>
      </c>
      <c r="E26" s="7"/>
      <c r="F26" s="7" t="s">
        <v>16</v>
      </c>
      <c r="G26" s="7"/>
      <c r="H26" s="9">
        <v>0</v>
      </c>
      <c r="J26" s="10">
        <v>294</v>
      </c>
      <c r="K26" s="10"/>
      <c r="L26" s="10">
        <v>50</v>
      </c>
      <c r="M26" s="10"/>
      <c r="N26" s="10">
        <v>0</v>
      </c>
      <c r="O26" s="10"/>
      <c r="P26" s="10">
        <v>0</v>
      </c>
      <c r="Q26" s="10"/>
      <c r="R26" s="10">
        <v>0</v>
      </c>
      <c r="S26" s="10"/>
      <c r="T26">
        <v>0</v>
      </c>
      <c r="V26" s="7">
        <f>937+129</f>
        <v>1066</v>
      </c>
      <c r="X26" s="10"/>
      <c r="Y26" s="10">
        <f t="shared" si="0"/>
        <v>1410</v>
      </c>
      <c r="Z26" s="10"/>
      <c r="AA26" s="10">
        <v>100</v>
      </c>
      <c r="AB26" s="10"/>
      <c r="AC26" s="10">
        <f t="shared" si="1"/>
        <v>1510</v>
      </c>
      <c r="AD26" s="10"/>
      <c r="AF26" s="29">
        <v>0</v>
      </c>
      <c r="AH26" s="39">
        <v>1500</v>
      </c>
      <c r="AJ26" t="s">
        <v>137</v>
      </c>
    </row>
    <row r="27" spans="2:36">
      <c r="D27" s="7"/>
      <c r="E27" s="7"/>
      <c r="F27" s="7"/>
      <c r="G27" s="7"/>
      <c r="H27" s="9"/>
      <c r="J27" s="10"/>
      <c r="K27" s="10"/>
      <c r="L27" s="10"/>
      <c r="M27" s="10"/>
      <c r="N27" s="10"/>
      <c r="O27" s="10"/>
      <c r="P27" s="10"/>
      <c r="Q27" s="10"/>
      <c r="R27" s="10"/>
      <c r="S27" s="10"/>
      <c r="V27" s="7"/>
      <c r="X27" s="10"/>
      <c r="Y27" s="10"/>
      <c r="Z27" s="10"/>
      <c r="AA27" s="10"/>
      <c r="AB27" s="10"/>
      <c r="AC27" s="10"/>
      <c r="AD27" s="10"/>
      <c r="AF27" s="29"/>
      <c r="AH27" s="39"/>
    </row>
    <row r="28" spans="2:36">
      <c r="D28" s="7" t="s">
        <v>33</v>
      </c>
      <c r="E28" s="7"/>
      <c r="F28" s="7"/>
      <c r="G28" s="7"/>
      <c r="H28" s="11">
        <f>SUM(H18:H27)</f>
        <v>12228</v>
      </c>
      <c r="J28" s="11">
        <f>SUM(J18:J27)</f>
        <v>2410</v>
      </c>
      <c r="K28" s="9"/>
      <c r="L28" s="11">
        <f>SUM(L18:L27)</f>
        <v>489</v>
      </c>
      <c r="M28" s="9"/>
      <c r="N28" s="11">
        <f>SUM(N18:N27)</f>
        <v>1436</v>
      </c>
      <c r="O28" s="9"/>
      <c r="P28" s="11">
        <f>SUM(P18:P27)</f>
        <v>1169</v>
      </c>
      <c r="Q28" s="9"/>
      <c r="R28" s="11">
        <f>SUM(R18:R27)</f>
        <v>1476</v>
      </c>
      <c r="S28" s="9"/>
      <c r="T28" s="11">
        <f>SUM(T18:T27)</f>
        <v>675</v>
      </c>
      <c r="U28" s="9"/>
      <c r="V28" s="11">
        <f>SUM(V18:V27)</f>
        <v>2965</v>
      </c>
      <c r="X28" s="10"/>
      <c r="Y28" s="11">
        <f>SUM(Y18:Y27)</f>
        <v>10620</v>
      </c>
      <c r="Z28" s="10"/>
      <c r="AA28" s="11">
        <f>SUM(AA18:AA27)</f>
        <v>2131</v>
      </c>
      <c r="AB28" s="10"/>
      <c r="AC28" s="11">
        <f>SUM(AC18:AC27)</f>
        <v>12751</v>
      </c>
      <c r="AD28" s="10"/>
      <c r="AF28" s="31">
        <f>SUM(AF18:AF27)</f>
        <v>11028</v>
      </c>
      <c r="AH28" s="41">
        <f>SUM(AH18:AH27)</f>
        <v>14118</v>
      </c>
    </row>
    <row r="29" spans="2:36">
      <c r="D29" s="7"/>
      <c r="E29" s="7"/>
      <c r="F29" s="7"/>
      <c r="G29" s="7"/>
      <c r="H29" s="9"/>
      <c r="J29" s="7"/>
      <c r="K29" s="7"/>
      <c r="L29" s="7"/>
      <c r="M29" s="7"/>
      <c r="N29" s="7"/>
      <c r="O29" s="7"/>
      <c r="P29" s="7"/>
      <c r="Q29" s="7"/>
      <c r="R29" s="7"/>
      <c r="S29" s="7"/>
      <c r="V29" s="7"/>
      <c r="X29" s="10"/>
      <c r="Y29" s="7"/>
      <c r="Z29" s="10"/>
      <c r="AA29" s="10"/>
      <c r="AB29" s="10"/>
      <c r="AC29" s="10"/>
      <c r="AD29" s="10"/>
      <c r="AF29" s="28"/>
      <c r="AH29" s="38"/>
    </row>
    <row r="30" spans="2:36">
      <c r="D30" s="7" t="s">
        <v>34</v>
      </c>
      <c r="E30" s="7"/>
      <c r="F30" s="7"/>
      <c r="G30" s="7"/>
      <c r="H30" s="16">
        <f>H12+H28</f>
        <v>205516.55352000002</v>
      </c>
      <c r="J30" s="17">
        <f>J12+J28</f>
        <v>53559</v>
      </c>
      <c r="K30" s="18"/>
      <c r="L30" s="17">
        <f>L12+L28</f>
        <v>16881</v>
      </c>
      <c r="M30" s="18"/>
      <c r="N30" s="17">
        <f>N12+N28</f>
        <v>16158</v>
      </c>
      <c r="O30" s="18"/>
      <c r="P30" s="17">
        <f>P12+P28</f>
        <v>15520</v>
      </c>
      <c r="Q30" s="18"/>
      <c r="R30" s="17">
        <f>R12+R28</f>
        <v>16970</v>
      </c>
      <c r="S30" s="18"/>
      <c r="T30" s="17">
        <f>T12+T28</f>
        <v>21024</v>
      </c>
      <c r="U30" s="18"/>
      <c r="V30" s="17">
        <f>V12+V28</f>
        <v>33070</v>
      </c>
      <c r="X30" s="10"/>
      <c r="Y30" s="17">
        <f>Y12+Y28</f>
        <v>173182</v>
      </c>
      <c r="Z30" s="10"/>
      <c r="AA30" s="17">
        <f>AA12+AA28</f>
        <v>33675.75</v>
      </c>
      <c r="AB30" s="10"/>
      <c r="AC30" s="17">
        <f>AC12+AC28</f>
        <v>206857.75</v>
      </c>
      <c r="AD30" s="10"/>
      <c r="AF30" s="32">
        <f>AF12+AF28</f>
        <v>188028</v>
      </c>
      <c r="AH30" s="42">
        <f>AH12+AH28</f>
        <v>191118</v>
      </c>
    </row>
    <row r="31" spans="2:36">
      <c r="H31" s="19"/>
      <c r="J31" s="10"/>
      <c r="K31" s="10"/>
      <c r="L31" s="10"/>
      <c r="M31" s="10"/>
      <c r="N31" s="10"/>
      <c r="O31" s="10"/>
      <c r="P31" s="10"/>
      <c r="Q31" s="10"/>
      <c r="R31" s="10"/>
      <c r="S31" s="10"/>
      <c r="V31" s="7"/>
      <c r="X31" s="20"/>
      <c r="Y31" s="10"/>
      <c r="Z31" s="20"/>
      <c r="AA31" s="20"/>
      <c r="AB31" s="20"/>
      <c r="AC31" s="20"/>
      <c r="AD31" s="20"/>
      <c r="AF31" s="28"/>
      <c r="AH31" s="38"/>
    </row>
    <row r="32" spans="2:36">
      <c r="B32" s="1" t="s">
        <v>35</v>
      </c>
      <c r="H32" s="19"/>
      <c r="J32" s="10"/>
      <c r="K32" s="10"/>
      <c r="L32" s="10"/>
      <c r="M32" s="10"/>
      <c r="N32" s="10"/>
      <c r="O32" s="10"/>
      <c r="P32" s="10"/>
      <c r="Q32" s="10"/>
      <c r="R32" s="10"/>
      <c r="S32" s="10"/>
      <c r="V32" s="7"/>
      <c r="X32" s="20"/>
      <c r="Y32" s="10"/>
      <c r="Z32" s="20"/>
      <c r="AA32" s="20"/>
      <c r="AB32" s="20"/>
      <c r="AC32" s="20"/>
      <c r="AD32" s="20"/>
      <c r="AF32" s="28"/>
      <c r="AH32" s="38"/>
    </row>
    <row r="33" spans="4:36">
      <c r="D33" s="1" t="s">
        <v>1</v>
      </c>
      <c r="H33" s="19"/>
      <c r="J33" s="10"/>
      <c r="K33" s="10"/>
      <c r="L33" s="10"/>
      <c r="M33" s="10"/>
      <c r="N33" s="10"/>
      <c r="O33" s="10"/>
      <c r="P33" s="10"/>
      <c r="Q33" s="10"/>
      <c r="R33" s="10"/>
      <c r="S33" s="10"/>
      <c r="V33" s="7"/>
      <c r="X33" s="20"/>
      <c r="Y33" s="10"/>
      <c r="Z33" s="20"/>
      <c r="AA33" s="20"/>
      <c r="AB33" s="20"/>
      <c r="AC33" s="20"/>
      <c r="AD33" s="20"/>
      <c r="AF33" s="28"/>
      <c r="AH33" s="38"/>
    </row>
    <row r="34" spans="4:36">
      <c r="H34" s="19"/>
      <c r="J34" s="10"/>
      <c r="K34" s="10"/>
      <c r="L34" s="10"/>
      <c r="M34" s="10"/>
      <c r="N34" s="10"/>
      <c r="O34" s="10"/>
      <c r="P34" s="10"/>
      <c r="Q34" s="10"/>
      <c r="R34" s="10"/>
      <c r="S34" s="10"/>
      <c r="V34" s="7"/>
      <c r="X34" s="20"/>
      <c r="Y34" s="10"/>
      <c r="Z34" s="20"/>
      <c r="AA34" s="20"/>
      <c r="AB34" s="20"/>
      <c r="AC34" s="20"/>
      <c r="AD34" s="20"/>
      <c r="AF34" s="28"/>
      <c r="AH34" s="38"/>
    </row>
    <row r="35" spans="4:36">
      <c r="D35" s="6" t="s">
        <v>36</v>
      </c>
      <c r="E35" s="7"/>
      <c r="F35" s="7"/>
      <c r="G35" s="7"/>
      <c r="H35" s="9"/>
      <c r="J35" s="10"/>
      <c r="K35" s="10"/>
      <c r="L35" s="10"/>
      <c r="M35" s="10"/>
      <c r="N35" s="10"/>
      <c r="O35" s="10"/>
      <c r="P35" s="10"/>
      <c r="Q35" s="10"/>
      <c r="R35" s="10"/>
      <c r="S35" s="10"/>
      <c r="V35" s="7"/>
      <c r="X35" s="20"/>
      <c r="Y35" s="10"/>
      <c r="Z35" s="20"/>
      <c r="AA35" s="20"/>
      <c r="AB35" s="20"/>
      <c r="AC35" s="20"/>
      <c r="AD35" s="20"/>
      <c r="AF35" s="28"/>
      <c r="AH35" s="38"/>
    </row>
    <row r="36" spans="4:36">
      <c r="D36" s="7" t="s">
        <v>37</v>
      </c>
      <c r="E36" s="7"/>
      <c r="F36" s="7" t="s">
        <v>23</v>
      </c>
      <c r="G36" s="12"/>
      <c r="H36" s="9">
        <v>80</v>
      </c>
      <c r="J36" s="10">
        <v>17</v>
      </c>
      <c r="K36" s="10"/>
      <c r="L36" s="10">
        <v>6</v>
      </c>
      <c r="M36" s="10"/>
      <c r="N36" s="10">
        <v>6</v>
      </c>
      <c r="O36" s="10"/>
      <c r="P36" s="10">
        <v>6</v>
      </c>
      <c r="Q36" s="10"/>
      <c r="R36" s="10">
        <v>6</v>
      </c>
      <c r="S36" s="10"/>
      <c r="T36">
        <v>6</v>
      </c>
      <c r="V36" s="7">
        <v>11</v>
      </c>
      <c r="X36" s="10"/>
      <c r="Y36" s="10">
        <f t="shared" ref="Y36:Y48" si="2">J36+L36+N36+P36+R36+T36+V36</f>
        <v>58</v>
      </c>
      <c r="Z36" s="10"/>
      <c r="AA36" s="10">
        <v>12</v>
      </c>
      <c r="AB36" s="10"/>
      <c r="AC36" s="10">
        <f t="shared" ref="AC36:AC48" si="3">Y36+AA36</f>
        <v>70</v>
      </c>
      <c r="AD36" s="10"/>
      <c r="AF36" s="33">
        <v>0</v>
      </c>
      <c r="AG36" s="7"/>
      <c r="AH36" s="43">
        <v>80</v>
      </c>
    </row>
    <row r="37" spans="4:36">
      <c r="D37" s="7" t="s">
        <v>38</v>
      </c>
      <c r="E37" s="7"/>
      <c r="F37" s="7" t="s">
        <v>39</v>
      </c>
      <c r="G37" s="12"/>
      <c r="H37" s="9">
        <v>500</v>
      </c>
      <c r="J37" s="10">
        <v>0</v>
      </c>
      <c r="K37" s="10"/>
      <c r="L37" s="10">
        <v>0</v>
      </c>
      <c r="M37" s="10"/>
      <c r="N37" s="10">
        <v>0</v>
      </c>
      <c r="O37" s="10"/>
      <c r="P37" s="10">
        <v>0</v>
      </c>
      <c r="Q37" s="10"/>
      <c r="R37" s="10">
        <v>200</v>
      </c>
      <c r="S37" s="10"/>
      <c r="T37">
        <v>0</v>
      </c>
      <c r="V37" s="7">
        <v>0</v>
      </c>
      <c r="X37" s="10"/>
      <c r="Y37" s="10">
        <f t="shared" si="2"/>
        <v>200</v>
      </c>
      <c r="Z37" s="10"/>
      <c r="AA37" s="10">
        <v>0</v>
      </c>
      <c r="AB37" s="10"/>
      <c r="AC37" s="10">
        <f t="shared" si="3"/>
        <v>200</v>
      </c>
      <c r="AD37" s="10"/>
      <c r="AF37" s="33">
        <v>500</v>
      </c>
      <c r="AG37" s="7"/>
      <c r="AH37" s="43">
        <v>0</v>
      </c>
      <c r="AJ37" t="s">
        <v>139</v>
      </c>
    </row>
    <row r="38" spans="4:36">
      <c r="D38" s="7" t="s">
        <v>40</v>
      </c>
      <c r="E38" s="7"/>
      <c r="F38" s="7" t="s">
        <v>39</v>
      </c>
      <c r="G38" s="12"/>
      <c r="H38" s="9">
        <v>3000</v>
      </c>
      <c r="J38" s="10">
        <v>176</v>
      </c>
      <c r="K38" s="10"/>
      <c r="L38" s="10">
        <v>8</v>
      </c>
      <c r="M38" s="10"/>
      <c r="N38" s="10">
        <v>0</v>
      </c>
      <c r="O38" s="10"/>
      <c r="P38" s="10">
        <v>0</v>
      </c>
      <c r="Q38" s="10"/>
      <c r="R38" s="10">
        <v>0</v>
      </c>
      <c r="S38" s="10"/>
      <c r="T38">
        <v>0</v>
      </c>
      <c r="V38" s="7">
        <v>0</v>
      </c>
      <c r="X38" s="10"/>
      <c r="Y38" s="10">
        <f t="shared" si="2"/>
        <v>184</v>
      </c>
      <c r="Z38" s="10"/>
      <c r="AA38" s="10">
        <v>1500</v>
      </c>
      <c r="AB38" s="10"/>
      <c r="AC38" s="10">
        <f t="shared" si="3"/>
        <v>1684</v>
      </c>
      <c r="AD38" s="10"/>
      <c r="AF38" s="33">
        <v>5000</v>
      </c>
      <c r="AG38" s="7"/>
      <c r="AH38" s="38"/>
      <c r="AJ38" t="s">
        <v>142</v>
      </c>
    </row>
    <row r="39" spans="4:36">
      <c r="D39" s="7" t="s">
        <v>41</v>
      </c>
      <c r="E39" s="7"/>
      <c r="F39" s="7" t="s">
        <v>39</v>
      </c>
      <c r="G39" s="12"/>
      <c r="H39" s="9">
        <v>3000</v>
      </c>
      <c r="J39" s="10">
        <v>14</v>
      </c>
      <c r="K39" s="10"/>
      <c r="L39" s="10">
        <v>0</v>
      </c>
      <c r="M39" s="10"/>
      <c r="N39" s="10">
        <v>10</v>
      </c>
      <c r="O39" s="10"/>
      <c r="P39" s="10">
        <v>0</v>
      </c>
      <c r="Q39" s="10"/>
      <c r="R39" s="10">
        <v>0</v>
      </c>
      <c r="S39" s="10"/>
      <c r="T39">
        <v>0</v>
      </c>
      <c r="V39" s="7">
        <v>622</v>
      </c>
      <c r="X39" s="10"/>
      <c r="Y39" s="10">
        <f t="shared" si="2"/>
        <v>646</v>
      </c>
      <c r="Z39" s="10"/>
      <c r="AA39" s="10">
        <v>2500</v>
      </c>
      <c r="AB39" s="10"/>
      <c r="AC39" s="10">
        <f t="shared" si="3"/>
        <v>3146</v>
      </c>
      <c r="AD39" s="10"/>
      <c r="AF39" s="33">
        <v>3000</v>
      </c>
      <c r="AG39" s="7"/>
      <c r="AH39" s="38"/>
    </row>
    <row r="40" spans="4:36">
      <c r="D40" s="7" t="s">
        <v>42</v>
      </c>
      <c r="E40" s="7"/>
      <c r="F40" s="7" t="s">
        <v>39</v>
      </c>
      <c r="G40" s="12"/>
      <c r="H40" s="9">
        <v>1500</v>
      </c>
      <c r="J40" s="10">
        <v>400</v>
      </c>
      <c r="K40" s="10"/>
      <c r="L40" s="10">
        <v>0</v>
      </c>
      <c r="M40" s="10"/>
      <c r="N40" s="10">
        <v>0</v>
      </c>
      <c r="O40" s="10"/>
      <c r="P40" s="10">
        <v>0</v>
      </c>
      <c r="Q40" s="10"/>
      <c r="R40" s="10">
        <v>0</v>
      </c>
      <c r="S40" s="10"/>
      <c r="T40">
        <v>0</v>
      </c>
      <c r="V40" s="7">
        <v>0</v>
      </c>
      <c r="X40" s="10"/>
      <c r="Y40" s="10">
        <f t="shared" si="2"/>
        <v>400</v>
      </c>
      <c r="Z40" s="10"/>
      <c r="AA40" s="10">
        <v>100</v>
      </c>
      <c r="AB40" s="10"/>
      <c r="AC40" s="10">
        <f t="shared" si="3"/>
        <v>500</v>
      </c>
      <c r="AD40" s="10"/>
      <c r="AF40" s="33">
        <v>1500</v>
      </c>
      <c r="AG40" s="7"/>
      <c r="AH40" s="38"/>
    </row>
    <row r="41" spans="4:36">
      <c r="D41" s="7" t="s">
        <v>43</v>
      </c>
      <c r="E41" s="7"/>
      <c r="F41" s="7" t="s">
        <v>39</v>
      </c>
      <c r="G41" s="12"/>
      <c r="H41" s="9">
        <v>3000</v>
      </c>
      <c r="J41" s="10">
        <v>0</v>
      </c>
      <c r="K41" s="10"/>
      <c r="L41" s="10">
        <v>0</v>
      </c>
      <c r="M41" s="10"/>
      <c r="N41" s="10">
        <v>0</v>
      </c>
      <c r="O41" s="10"/>
      <c r="P41" s="10">
        <v>0</v>
      </c>
      <c r="Q41" s="10"/>
      <c r="R41" s="10">
        <v>0</v>
      </c>
      <c r="S41" s="10"/>
      <c r="T41">
        <v>0</v>
      </c>
      <c r="V41" s="7">
        <v>0</v>
      </c>
      <c r="X41" s="10"/>
      <c r="Y41" s="10">
        <f t="shared" si="2"/>
        <v>0</v>
      </c>
      <c r="Z41" s="10"/>
      <c r="AA41" s="10">
        <f t="shared" ref="AA41" si="4">Y41/2</f>
        <v>0</v>
      </c>
      <c r="AB41" s="10"/>
      <c r="AC41" s="10">
        <f t="shared" si="3"/>
        <v>0</v>
      </c>
      <c r="AD41" s="10"/>
      <c r="AF41" s="33">
        <v>1000</v>
      </c>
      <c r="AG41" s="7"/>
      <c r="AH41" s="38"/>
      <c r="AI41" s="7"/>
    </row>
    <row r="42" spans="4:36">
      <c r="D42" s="7" t="s">
        <v>44</v>
      </c>
      <c r="E42" s="7"/>
      <c r="F42" s="7" t="s">
        <v>39</v>
      </c>
      <c r="G42" s="12"/>
      <c r="H42" s="9">
        <v>1300</v>
      </c>
      <c r="J42" s="10">
        <v>0</v>
      </c>
      <c r="K42" s="10"/>
      <c r="L42" s="10">
        <v>500</v>
      </c>
      <c r="M42" s="10"/>
      <c r="N42" s="10">
        <v>0</v>
      </c>
      <c r="O42" s="10"/>
      <c r="P42" s="10">
        <v>0</v>
      </c>
      <c r="Q42" s="10"/>
      <c r="R42" s="10">
        <v>0</v>
      </c>
      <c r="S42" s="10"/>
      <c r="T42">
        <v>0</v>
      </c>
      <c r="V42" s="7">
        <v>500</v>
      </c>
      <c r="X42" s="10"/>
      <c r="Y42" s="10">
        <f t="shared" si="2"/>
        <v>1000</v>
      </c>
      <c r="Z42" s="10"/>
      <c r="AA42" s="10">
        <v>0</v>
      </c>
      <c r="AB42" s="10"/>
      <c r="AC42" s="10">
        <f t="shared" si="3"/>
        <v>1000</v>
      </c>
      <c r="AD42" s="10"/>
      <c r="AF42" s="33">
        <v>1300</v>
      </c>
      <c r="AG42" s="7"/>
      <c r="AH42" s="39">
        <v>7500</v>
      </c>
      <c r="AJ42" t="s">
        <v>143</v>
      </c>
    </row>
    <row r="43" spans="4:36">
      <c r="D43" s="7" t="s">
        <v>45</v>
      </c>
      <c r="E43" s="7"/>
      <c r="F43" s="7" t="s">
        <v>23</v>
      </c>
      <c r="G43" s="12"/>
      <c r="H43" s="9">
        <v>1339</v>
      </c>
      <c r="J43" s="10">
        <v>298</v>
      </c>
      <c r="K43" s="10"/>
      <c r="L43" s="10">
        <v>118</v>
      </c>
      <c r="M43" s="10"/>
      <c r="N43" s="10">
        <v>115</v>
      </c>
      <c r="O43" s="10"/>
      <c r="P43" s="10">
        <v>6</v>
      </c>
      <c r="Q43" s="10"/>
      <c r="R43" s="10">
        <v>103</v>
      </c>
      <c r="S43" s="10"/>
      <c r="T43">
        <v>111</v>
      </c>
      <c r="V43" s="7">
        <v>225</v>
      </c>
      <c r="X43" s="10"/>
      <c r="Y43" s="10">
        <f t="shared" si="2"/>
        <v>976</v>
      </c>
      <c r="Z43" s="10"/>
      <c r="AA43" s="10">
        <v>225</v>
      </c>
      <c r="AB43" s="10"/>
      <c r="AC43" s="10">
        <f t="shared" si="3"/>
        <v>1201</v>
      </c>
      <c r="AD43" s="10"/>
      <c r="AF43" s="33">
        <v>1339</v>
      </c>
      <c r="AH43" s="39">
        <v>1339</v>
      </c>
    </row>
    <row r="44" spans="4:36">
      <c r="D44" s="7" t="s">
        <v>46</v>
      </c>
      <c r="E44" s="7"/>
      <c r="F44" s="7" t="s">
        <v>47</v>
      </c>
      <c r="G44" s="12"/>
      <c r="H44" s="9">
        <v>250</v>
      </c>
      <c r="J44" s="10">
        <v>0</v>
      </c>
      <c r="K44" s="10"/>
      <c r="L44" s="10">
        <v>0</v>
      </c>
      <c r="M44" s="10"/>
      <c r="N44" s="10">
        <v>0</v>
      </c>
      <c r="O44" s="10"/>
      <c r="P44" s="10">
        <v>16</v>
      </c>
      <c r="Q44" s="10"/>
      <c r="R44" s="10">
        <v>0</v>
      </c>
      <c r="S44" s="10"/>
      <c r="T44">
        <v>69</v>
      </c>
      <c r="V44" s="7">
        <v>0</v>
      </c>
      <c r="X44" s="10"/>
      <c r="Y44" s="10">
        <f t="shared" si="2"/>
        <v>85</v>
      </c>
      <c r="Z44" s="10"/>
      <c r="AA44" s="10">
        <v>0</v>
      </c>
      <c r="AB44" s="10"/>
      <c r="AC44" s="10">
        <f t="shared" si="3"/>
        <v>85</v>
      </c>
      <c r="AD44" s="10"/>
      <c r="AF44" s="33">
        <v>250</v>
      </c>
      <c r="AH44" s="39">
        <v>100</v>
      </c>
      <c r="AJ44" t="s">
        <v>149</v>
      </c>
    </row>
    <row r="45" spans="4:36">
      <c r="D45" s="7" t="s">
        <v>48</v>
      </c>
      <c r="E45" s="7"/>
      <c r="F45" s="7" t="s">
        <v>23</v>
      </c>
      <c r="G45" s="12"/>
      <c r="H45" s="9">
        <v>4326</v>
      </c>
      <c r="J45" s="10">
        <v>3700</v>
      </c>
      <c r="K45" s="10"/>
      <c r="L45" s="10">
        <v>0</v>
      </c>
      <c r="M45" s="10"/>
      <c r="N45" s="10">
        <v>0</v>
      </c>
      <c r="O45" s="10"/>
      <c r="P45" s="10">
        <v>900</v>
      </c>
      <c r="Q45" s="10"/>
      <c r="R45" s="10">
        <v>0</v>
      </c>
      <c r="S45" s="10"/>
      <c r="T45">
        <v>400</v>
      </c>
      <c r="V45" s="7">
        <v>1350</v>
      </c>
      <c r="X45" s="10"/>
      <c r="Y45" s="10">
        <f t="shared" si="2"/>
        <v>6350</v>
      </c>
      <c r="Z45" s="10"/>
      <c r="AA45" s="10">
        <v>-2000</v>
      </c>
      <c r="AB45" s="10"/>
      <c r="AC45" s="10">
        <f t="shared" si="3"/>
        <v>4350</v>
      </c>
      <c r="AD45" s="10"/>
      <c r="AF45" s="33">
        <v>4326</v>
      </c>
      <c r="AH45" s="39">
        <v>4326</v>
      </c>
      <c r="AJ45" t="s">
        <v>140</v>
      </c>
    </row>
    <row r="46" spans="4:36">
      <c r="D46" s="7" t="s">
        <v>49</v>
      </c>
      <c r="E46" s="7"/>
      <c r="F46" s="7" t="s">
        <v>23</v>
      </c>
      <c r="G46" s="12"/>
      <c r="H46" s="9">
        <v>3698</v>
      </c>
      <c r="J46" s="10">
        <v>0</v>
      </c>
      <c r="K46" s="10"/>
      <c r="L46" s="10">
        <v>0</v>
      </c>
      <c r="M46" s="10"/>
      <c r="N46" s="10">
        <v>0</v>
      </c>
      <c r="O46" s="10"/>
      <c r="P46" s="10">
        <v>0</v>
      </c>
      <c r="Q46" s="10"/>
      <c r="R46" s="10">
        <v>0</v>
      </c>
      <c r="S46" s="10"/>
      <c r="T46">
        <v>0</v>
      </c>
      <c r="V46" s="7">
        <v>0</v>
      </c>
      <c r="X46" s="10"/>
      <c r="Y46" s="10">
        <f t="shared" si="2"/>
        <v>0</v>
      </c>
      <c r="Z46" s="10"/>
      <c r="AA46" s="10">
        <v>3698</v>
      </c>
      <c r="AB46" s="10"/>
      <c r="AC46" s="10">
        <f t="shared" si="3"/>
        <v>3698</v>
      </c>
      <c r="AD46" s="10"/>
      <c r="AF46" s="33">
        <v>3998</v>
      </c>
      <c r="AH46" s="39">
        <v>3998</v>
      </c>
      <c r="AJ46" t="s">
        <v>141</v>
      </c>
    </row>
    <row r="47" spans="4:36">
      <c r="D47" s="7" t="s">
        <v>50</v>
      </c>
      <c r="E47" s="7"/>
      <c r="F47" s="7" t="s">
        <v>23</v>
      </c>
      <c r="G47" s="12"/>
      <c r="H47" s="9">
        <v>3150</v>
      </c>
      <c r="J47" s="10">
        <v>865</v>
      </c>
      <c r="K47" s="10"/>
      <c r="L47" s="10">
        <v>307</v>
      </c>
      <c r="M47" s="10"/>
      <c r="N47" s="10">
        <v>0</v>
      </c>
      <c r="O47" s="10"/>
      <c r="P47" s="10">
        <v>253</v>
      </c>
      <c r="Q47" s="10"/>
      <c r="R47" s="10">
        <v>0</v>
      </c>
      <c r="S47" s="10"/>
      <c r="T47">
        <v>268</v>
      </c>
      <c r="V47" s="7">
        <v>243</v>
      </c>
      <c r="X47" s="10"/>
      <c r="Y47" s="10">
        <f t="shared" si="2"/>
        <v>1936</v>
      </c>
      <c r="Z47" s="10"/>
      <c r="AA47" s="10">
        <v>369</v>
      </c>
      <c r="AB47" s="10"/>
      <c r="AC47" s="10">
        <f t="shared" si="3"/>
        <v>2305</v>
      </c>
      <c r="AD47" s="10"/>
      <c r="AF47" s="33">
        <v>3150</v>
      </c>
      <c r="AH47" s="39">
        <v>2500</v>
      </c>
    </row>
    <row r="48" spans="4:36">
      <c r="D48" s="7" t="s">
        <v>51</v>
      </c>
      <c r="E48" s="7"/>
      <c r="F48" s="7" t="s">
        <v>23</v>
      </c>
      <c r="G48" s="12"/>
      <c r="H48" s="9">
        <v>4000</v>
      </c>
      <c r="J48" s="10">
        <f>1027+280</f>
        <v>1307</v>
      </c>
      <c r="K48" s="10"/>
      <c r="L48" s="10">
        <v>0</v>
      </c>
      <c r="M48" s="10"/>
      <c r="N48" s="10">
        <v>0</v>
      </c>
      <c r="O48" s="10"/>
      <c r="P48" s="10">
        <v>0</v>
      </c>
      <c r="Q48" s="10"/>
      <c r="R48" s="10">
        <v>0</v>
      </c>
      <c r="S48" s="10"/>
      <c r="T48">
        <v>0</v>
      </c>
      <c r="V48" s="7">
        <v>793</v>
      </c>
      <c r="X48" s="10"/>
      <c r="Y48" s="10">
        <f t="shared" si="2"/>
        <v>2100</v>
      </c>
      <c r="Z48" s="10"/>
      <c r="AA48" s="10">
        <v>458</v>
      </c>
      <c r="AB48" s="10"/>
      <c r="AC48" s="10">
        <f t="shared" si="3"/>
        <v>2558</v>
      </c>
      <c r="AD48" s="10"/>
      <c r="AF48" s="33">
        <v>4000</v>
      </c>
      <c r="AH48" s="39">
        <v>2500</v>
      </c>
    </row>
    <row r="49" spans="4:36">
      <c r="D49" s="7" t="s">
        <v>52</v>
      </c>
      <c r="E49" s="7"/>
      <c r="F49" s="7"/>
      <c r="G49" s="7"/>
      <c r="H49" s="11">
        <f>SUM(H36:H48)</f>
        <v>29143</v>
      </c>
      <c r="J49" s="11">
        <f>SUM(J36:J48)</f>
        <v>6777</v>
      </c>
      <c r="K49" s="9"/>
      <c r="L49" s="11">
        <f>SUM(L36:L48)</f>
        <v>939</v>
      </c>
      <c r="M49" s="9"/>
      <c r="N49" s="11">
        <f>SUM(N36:N48)</f>
        <v>131</v>
      </c>
      <c r="O49" s="9"/>
      <c r="P49" s="11">
        <f>SUM(P36:P48)</f>
        <v>1181</v>
      </c>
      <c r="Q49" s="9"/>
      <c r="R49" s="11">
        <f>SUM(R36:R48)</f>
        <v>309</v>
      </c>
      <c r="S49" s="9"/>
      <c r="T49" s="11">
        <f>SUM(T36:T48)</f>
        <v>854</v>
      </c>
      <c r="U49" s="9"/>
      <c r="V49" s="11">
        <f>SUM(V36:V48)</f>
        <v>3744</v>
      </c>
      <c r="X49" s="10"/>
      <c r="Y49" s="11">
        <f>SUM(Y36:Y48)</f>
        <v>13935</v>
      </c>
      <c r="Z49" s="10"/>
      <c r="AA49" s="11">
        <f>SUM(AA36:AA48)</f>
        <v>6862</v>
      </c>
      <c r="AB49" s="10"/>
      <c r="AC49" s="11">
        <f>SUM(AC36:AC48)</f>
        <v>20797</v>
      </c>
      <c r="AD49" s="10"/>
      <c r="AF49" s="31">
        <f>SUM(AF36:AF48)</f>
        <v>29363</v>
      </c>
      <c r="AH49" s="41">
        <f>SUM(AH36:AH48)</f>
        <v>22343</v>
      </c>
    </row>
    <row r="50" spans="4:36">
      <c r="D50" s="7"/>
      <c r="E50" s="7"/>
      <c r="F50" s="7"/>
      <c r="G50" s="7"/>
      <c r="H50" s="9"/>
      <c r="J50" s="10"/>
      <c r="K50" s="10"/>
      <c r="L50" s="10"/>
      <c r="M50" s="10"/>
      <c r="N50" s="10"/>
      <c r="O50" s="10"/>
      <c r="P50" s="10"/>
      <c r="Q50" s="10"/>
      <c r="R50" s="10"/>
      <c r="S50" s="10"/>
      <c r="V50" s="7"/>
      <c r="X50" s="10"/>
      <c r="Y50" s="10"/>
      <c r="Z50" s="10"/>
      <c r="AA50" s="10"/>
      <c r="AB50" s="10"/>
      <c r="AC50" s="10"/>
      <c r="AD50" s="10"/>
      <c r="AF50" s="28"/>
      <c r="AH50" s="38"/>
    </row>
    <row r="51" spans="4:36">
      <c r="D51" s="6" t="s">
        <v>53</v>
      </c>
      <c r="E51" s="7"/>
      <c r="F51" s="7"/>
      <c r="G51" s="7"/>
      <c r="H51" s="9"/>
      <c r="J51" s="10"/>
      <c r="K51" s="10"/>
      <c r="L51" s="10"/>
      <c r="M51" s="10"/>
      <c r="N51" s="10"/>
      <c r="O51" s="10"/>
      <c r="P51" s="10"/>
      <c r="Q51" s="10"/>
      <c r="R51" s="10"/>
      <c r="S51" s="10"/>
      <c r="V51" s="7"/>
      <c r="X51" s="10"/>
      <c r="Y51" s="10"/>
      <c r="Z51" s="10"/>
      <c r="AA51" s="10"/>
      <c r="AB51" s="10"/>
      <c r="AC51" s="10"/>
      <c r="AD51" s="10"/>
      <c r="AF51" s="28"/>
      <c r="AH51" s="38"/>
    </row>
    <row r="52" spans="4:36">
      <c r="D52" s="7" t="s">
        <v>54</v>
      </c>
      <c r="E52" s="7"/>
      <c r="F52" s="7" t="s">
        <v>55</v>
      </c>
      <c r="G52" s="12"/>
      <c r="H52" s="9">
        <v>750</v>
      </c>
      <c r="J52" s="10">
        <v>0</v>
      </c>
      <c r="K52" s="10"/>
      <c r="L52" s="10">
        <v>0</v>
      </c>
      <c r="M52" s="10"/>
      <c r="N52" s="10">
        <v>0</v>
      </c>
      <c r="O52" s="10"/>
      <c r="P52" s="10">
        <v>0</v>
      </c>
      <c r="Q52" s="10"/>
      <c r="R52" s="10">
        <v>0</v>
      </c>
      <c r="S52" s="10"/>
      <c r="T52">
        <v>108</v>
      </c>
      <c r="V52" s="7">
        <v>158</v>
      </c>
      <c r="X52" s="10"/>
      <c r="Y52" s="10">
        <f t="shared" ref="Y52:Y56" si="5">J52+L52+N52+P52+R52+T52+V52</f>
        <v>266</v>
      </c>
      <c r="Z52" s="10"/>
      <c r="AA52" s="10">
        <v>150</v>
      </c>
      <c r="AB52" s="10"/>
      <c r="AC52" s="10">
        <f t="shared" ref="AC52:AC56" si="6">Y52+AA52</f>
        <v>416</v>
      </c>
      <c r="AD52" s="10"/>
      <c r="AF52" s="33">
        <v>870</v>
      </c>
      <c r="AG52" s="7"/>
      <c r="AH52" s="44">
        <v>870</v>
      </c>
      <c r="AJ52" t="s">
        <v>144</v>
      </c>
    </row>
    <row r="53" spans="4:36">
      <c r="D53" s="7" t="s">
        <v>53</v>
      </c>
      <c r="E53" s="7"/>
      <c r="F53" s="7" t="s">
        <v>55</v>
      </c>
      <c r="G53" s="12"/>
      <c r="H53" s="9">
        <v>350</v>
      </c>
      <c r="J53" s="10">
        <v>136</v>
      </c>
      <c r="K53" s="10"/>
      <c r="L53" s="10">
        <v>20</v>
      </c>
      <c r="M53" s="10"/>
      <c r="N53" s="10">
        <v>0</v>
      </c>
      <c r="O53" s="10"/>
      <c r="P53" s="10">
        <f>124+33</f>
        <v>157</v>
      </c>
      <c r="Q53" s="10"/>
      <c r="R53" s="10">
        <v>0</v>
      </c>
      <c r="S53" s="10"/>
      <c r="T53">
        <v>0</v>
      </c>
      <c r="V53" s="7">
        <v>17</v>
      </c>
      <c r="X53" s="10"/>
      <c r="Y53" s="10">
        <f t="shared" si="5"/>
        <v>330</v>
      </c>
      <c r="Z53" s="10"/>
      <c r="AA53" s="10">
        <v>100</v>
      </c>
      <c r="AB53" s="10"/>
      <c r="AC53" s="10">
        <f t="shared" si="6"/>
        <v>430</v>
      </c>
      <c r="AD53" s="10"/>
      <c r="AF53" s="33">
        <v>350</v>
      </c>
      <c r="AG53" s="7"/>
      <c r="AH53" s="43">
        <v>350</v>
      </c>
    </row>
    <row r="54" spans="4:36">
      <c r="D54" s="7" t="s">
        <v>56</v>
      </c>
      <c r="E54" s="7"/>
      <c r="F54" s="7" t="s">
        <v>57</v>
      </c>
      <c r="G54" s="12"/>
      <c r="H54" s="9">
        <v>500</v>
      </c>
      <c r="J54" s="10">
        <v>29</v>
      </c>
      <c r="K54" s="10"/>
      <c r="L54" s="10">
        <v>0</v>
      </c>
      <c r="M54" s="10"/>
      <c r="N54" s="10">
        <v>83</v>
      </c>
      <c r="O54" s="10"/>
      <c r="P54" s="10">
        <v>0</v>
      </c>
      <c r="Q54" s="10"/>
      <c r="R54" s="10">
        <v>50</v>
      </c>
      <c r="S54" s="10"/>
      <c r="T54">
        <v>0</v>
      </c>
      <c r="V54" s="7">
        <v>0</v>
      </c>
      <c r="X54" s="10"/>
      <c r="Y54" s="10">
        <f t="shared" si="5"/>
        <v>162</v>
      </c>
      <c r="Z54" s="10"/>
      <c r="AA54" s="10">
        <v>0</v>
      </c>
      <c r="AB54" s="10"/>
      <c r="AC54" s="10">
        <f t="shared" si="6"/>
        <v>162</v>
      </c>
      <c r="AD54" s="10"/>
      <c r="AF54" s="33">
        <v>500</v>
      </c>
      <c r="AG54" s="7"/>
      <c r="AH54" s="43">
        <v>250</v>
      </c>
    </row>
    <row r="55" spans="4:36">
      <c r="D55" s="7" t="s">
        <v>58</v>
      </c>
      <c r="E55" s="7"/>
      <c r="F55" s="7" t="s">
        <v>59</v>
      </c>
      <c r="G55" s="12"/>
      <c r="H55" s="9">
        <v>1100</v>
      </c>
      <c r="J55" s="10">
        <v>132</v>
      </c>
      <c r="K55" s="10"/>
      <c r="L55" s="10">
        <v>0</v>
      </c>
      <c r="M55" s="10"/>
      <c r="N55" s="10">
        <v>62</v>
      </c>
      <c r="O55" s="10"/>
      <c r="P55" s="10">
        <v>229</v>
      </c>
      <c r="Q55" s="10"/>
      <c r="R55" s="10">
        <v>32</v>
      </c>
      <c r="S55" s="10"/>
      <c r="T55">
        <v>16</v>
      </c>
      <c r="V55" s="7">
        <v>894</v>
      </c>
      <c r="X55" s="10"/>
      <c r="Y55" s="10">
        <f t="shared" si="5"/>
        <v>1365</v>
      </c>
      <c r="Z55" s="10"/>
      <c r="AA55" s="10">
        <v>0</v>
      </c>
      <c r="AB55" s="10"/>
      <c r="AC55" s="10">
        <f t="shared" si="6"/>
        <v>1365</v>
      </c>
      <c r="AD55" s="10"/>
      <c r="AF55" s="33">
        <v>1100</v>
      </c>
      <c r="AG55" s="7"/>
      <c r="AH55" s="43">
        <v>900</v>
      </c>
      <c r="AJ55" t="s">
        <v>145</v>
      </c>
    </row>
    <row r="56" spans="4:36">
      <c r="D56" s="7" t="s">
        <v>60</v>
      </c>
      <c r="E56" s="7"/>
      <c r="F56" s="7"/>
      <c r="G56" s="12"/>
      <c r="H56" s="9"/>
      <c r="J56" s="10"/>
      <c r="K56" s="10"/>
      <c r="L56" s="10"/>
      <c r="M56" s="10"/>
      <c r="N56" s="10"/>
      <c r="O56" s="10"/>
      <c r="P56" s="10"/>
      <c r="Q56" s="10"/>
      <c r="R56" s="10">
        <v>175</v>
      </c>
      <c r="S56" s="10"/>
      <c r="T56">
        <v>0</v>
      </c>
      <c r="V56" s="7">
        <v>237</v>
      </c>
      <c r="X56" s="10"/>
      <c r="Y56" s="10">
        <f t="shared" si="5"/>
        <v>412</v>
      </c>
      <c r="Z56" s="10"/>
      <c r="AA56" s="10">
        <v>0</v>
      </c>
      <c r="AB56" s="10"/>
      <c r="AC56" s="10">
        <f t="shared" si="6"/>
        <v>412</v>
      </c>
      <c r="AD56" s="10"/>
      <c r="AF56" s="33">
        <v>0</v>
      </c>
      <c r="AG56" s="7"/>
      <c r="AH56" s="43">
        <v>0</v>
      </c>
      <c r="AJ56" t="s">
        <v>144</v>
      </c>
    </row>
    <row r="57" spans="4:36">
      <c r="D57" s="7" t="s">
        <v>61</v>
      </c>
      <c r="E57" s="7"/>
      <c r="F57" s="7"/>
      <c r="G57" s="7"/>
      <c r="H57" s="11">
        <f>SUM(H52:H55)</f>
        <v>2700</v>
      </c>
      <c r="J57" s="11">
        <f>SUM(J52:J55)</f>
        <v>297</v>
      </c>
      <c r="K57" s="9"/>
      <c r="L57" s="11">
        <f>SUM(L52:L55)</f>
        <v>20</v>
      </c>
      <c r="M57" s="9"/>
      <c r="N57" s="11">
        <f>SUM(N52:N55)</f>
        <v>145</v>
      </c>
      <c r="O57" s="9"/>
      <c r="P57" s="11">
        <f>SUM(P52:P55)</f>
        <v>386</v>
      </c>
      <c r="Q57" s="9"/>
      <c r="R57" s="11">
        <f>SUM(R52:R55)</f>
        <v>82</v>
      </c>
      <c r="S57" s="9"/>
      <c r="T57" s="11">
        <f>SUM(T52:T56)</f>
        <v>124</v>
      </c>
      <c r="U57" s="9"/>
      <c r="V57" s="11">
        <f>SUM(V52:V55)</f>
        <v>1069</v>
      </c>
      <c r="X57" s="10"/>
      <c r="Y57" s="11">
        <f>SUM(Y52:Y55)</f>
        <v>2123</v>
      </c>
      <c r="Z57" s="10"/>
      <c r="AA57" s="11">
        <f>SUM(AA52:AA55)</f>
        <v>250</v>
      </c>
      <c r="AB57" s="10"/>
      <c r="AC57" s="11">
        <f>SUM(AC52:AC55)</f>
        <v>2373</v>
      </c>
      <c r="AD57" s="10"/>
      <c r="AF57" s="31">
        <f>SUM(AF52:AF55)</f>
        <v>2820</v>
      </c>
      <c r="AH57" s="41">
        <f>SUM(AH52:AH55)</f>
        <v>2370</v>
      </c>
    </row>
    <row r="58" spans="4:36">
      <c r="D58" s="7"/>
      <c r="E58" s="7"/>
      <c r="F58" s="7"/>
      <c r="G58" s="7"/>
      <c r="H58" s="9"/>
      <c r="J58" s="10"/>
      <c r="K58" s="10"/>
      <c r="L58" s="10"/>
      <c r="M58" s="10"/>
      <c r="N58" s="10"/>
      <c r="O58" s="10"/>
      <c r="P58" s="10"/>
      <c r="Q58" s="10"/>
      <c r="R58" s="10"/>
      <c r="S58" s="10"/>
      <c r="V58" s="7"/>
      <c r="X58" s="10"/>
      <c r="Y58" s="10"/>
      <c r="Z58" s="10"/>
      <c r="AA58" s="10"/>
      <c r="AB58" s="10"/>
      <c r="AC58" s="10"/>
      <c r="AD58" s="10"/>
      <c r="AF58" s="28"/>
      <c r="AH58" s="38"/>
    </row>
    <row r="59" spans="4:36">
      <c r="D59" s="6" t="s">
        <v>62</v>
      </c>
      <c r="E59" s="7"/>
      <c r="F59" s="7"/>
      <c r="G59" s="7"/>
      <c r="H59" s="9"/>
      <c r="J59" s="10"/>
      <c r="K59" s="10"/>
      <c r="L59" s="10"/>
      <c r="M59" s="10"/>
      <c r="N59" s="10"/>
      <c r="O59" s="10"/>
      <c r="P59" s="10"/>
      <c r="Q59" s="10"/>
      <c r="R59" s="10"/>
      <c r="S59" s="10"/>
      <c r="V59" s="7"/>
      <c r="X59" s="10"/>
      <c r="Y59" s="10"/>
      <c r="Z59" s="10"/>
      <c r="AA59" s="10"/>
      <c r="AB59" s="10"/>
      <c r="AC59" s="10"/>
      <c r="AD59" s="10"/>
      <c r="AF59" s="28"/>
      <c r="AH59" s="38"/>
    </row>
    <row r="60" spans="4:36">
      <c r="D60" s="7" t="s">
        <v>63</v>
      </c>
      <c r="E60" s="7"/>
      <c r="F60" s="7" t="s">
        <v>64</v>
      </c>
      <c r="G60" s="12"/>
      <c r="H60" s="9">
        <v>150</v>
      </c>
      <c r="J60" s="10">
        <v>7</v>
      </c>
      <c r="K60" s="10"/>
      <c r="L60" s="10">
        <v>0</v>
      </c>
      <c r="M60" s="10"/>
      <c r="N60" s="10">
        <v>0</v>
      </c>
      <c r="O60" s="10"/>
      <c r="P60" s="10">
        <v>0</v>
      </c>
      <c r="Q60" s="10"/>
      <c r="R60" s="10">
        <v>0</v>
      </c>
      <c r="S60" s="10"/>
      <c r="T60">
        <v>0</v>
      </c>
      <c r="V60" s="7">
        <v>0</v>
      </c>
      <c r="X60" s="10"/>
      <c r="Y60" s="10">
        <f t="shared" ref="Y60:Y65" si="7">J60+L60+N60+P60+R60+T60+V60</f>
        <v>7</v>
      </c>
      <c r="Z60" s="10"/>
      <c r="AA60" s="10">
        <f>Y60/2</f>
        <v>3.5</v>
      </c>
      <c r="AB60" s="10"/>
      <c r="AC60" s="10">
        <f t="shared" ref="AC60:AC65" si="8">Y60+AA60</f>
        <v>10.5</v>
      </c>
      <c r="AD60" s="10"/>
      <c r="AF60" s="33">
        <v>150</v>
      </c>
      <c r="AG60" s="7"/>
      <c r="AH60" s="43">
        <v>100</v>
      </c>
    </row>
    <row r="61" spans="4:36">
      <c r="D61" s="7" t="s">
        <v>26</v>
      </c>
      <c r="E61" s="7"/>
      <c r="F61" s="7" t="s">
        <v>27</v>
      </c>
      <c r="G61" s="7"/>
      <c r="H61" s="9">
        <v>0</v>
      </c>
      <c r="J61" s="10">
        <v>249</v>
      </c>
      <c r="K61" s="10"/>
      <c r="L61" s="10">
        <v>0</v>
      </c>
      <c r="M61" s="10"/>
      <c r="N61" s="10">
        <v>84</v>
      </c>
      <c r="O61" s="10"/>
      <c r="P61" s="10">
        <f>43+224</f>
        <v>267</v>
      </c>
      <c r="Q61" s="10"/>
      <c r="R61" s="10">
        <v>27</v>
      </c>
      <c r="S61" s="10"/>
      <c r="T61">
        <v>0</v>
      </c>
      <c r="V61" s="7">
        <v>301</v>
      </c>
      <c r="X61" s="10"/>
      <c r="Y61" s="10">
        <f t="shared" si="7"/>
        <v>928</v>
      </c>
      <c r="Z61" s="10"/>
      <c r="AA61" s="10">
        <f>Y61/2</f>
        <v>464</v>
      </c>
      <c r="AB61" s="10"/>
      <c r="AC61" s="10">
        <f t="shared" si="8"/>
        <v>1392</v>
      </c>
      <c r="AD61" s="10"/>
      <c r="AF61" s="33">
        <v>0</v>
      </c>
      <c r="AG61" s="7"/>
      <c r="AH61" s="43">
        <v>400</v>
      </c>
    </row>
    <row r="62" spans="4:36">
      <c r="D62" s="7" t="s">
        <v>65</v>
      </c>
      <c r="E62" s="7"/>
      <c r="F62" s="7" t="s">
        <v>66</v>
      </c>
      <c r="G62" s="7"/>
      <c r="H62" s="9">
        <v>100</v>
      </c>
      <c r="J62" s="10">
        <v>0</v>
      </c>
      <c r="K62" s="10"/>
      <c r="L62" s="10">
        <v>0</v>
      </c>
      <c r="M62" s="10"/>
      <c r="N62" s="10">
        <v>0</v>
      </c>
      <c r="O62" s="10"/>
      <c r="P62" s="10">
        <v>0</v>
      </c>
      <c r="Q62" s="10"/>
      <c r="R62" s="10">
        <v>0</v>
      </c>
      <c r="S62" s="10"/>
      <c r="T62">
        <v>0</v>
      </c>
      <c r="V62" s="7">
        <v>0</v>
      </c>
      <c r="X62" s="10"/>
      <c r="Y62" s="10">
        <f t="shared" si="7"/>
        <v>0</v>
      </c>
      <c r="Z62" s="10"/>
      <c r="AA62" s="10">
        <v>100</v>
      </c>
      <c r="AB62" s="10"/>
      <c r="AC62" s="10">
        <f t="shared" si="8"/>
        <v>100</v>
      </c>
      <c r="AD62" s="10"/>
      <c r="AF62" s="33">
        <v>100</v>
      </c>
      <c r="AG62" s="7"/>
      <c r="AH62" s="43">
        <v>100</v>
      </c>
    </row>
    <row r="63" spans="4:36">
      <c r="D63" s="7" t="s">
        <v>67</v>
      </c>
      <c r="E63" s="7"/>
      <c r="F63" s="7" t="s">
        <v>47</v>
      </c>
      <c r="G63" s="12"/>
      <c r="H63" s="9">
        <v>500</v>
      </c>
      <c r="J63" s="10">
        <v>81</v>
      </c>
      <c r="K63" s="10"/>
      <c r="L63" s="10">
        <v>0</v>
      </c>
      <c r="M63" s="10"/>
      <c r="N63" s="10">
        <v>0</v>
      </c>
      <c r="O63" s="10"/>
      <c r="P63" s="10">
        <v>616</v>
      </c>
      <c r="Q63" s="10"/>
      <c r="R63" s="10">
        <v>0</v>
      </c>
      <c r="S63" s="10"/>
      <c r="T63">
        <v>32</v>
      </c>
      <c r="V63" s="7">
        <v>0</v>
      </c>
      <c r="X63" s="10"/>
      <c r="Y63" s="10">
        <f t="shared" si="7"/>
        <v>729</v>
      </c>
      <c r="Z63" s="10"/>
      <c r="AA63" s="10">
        <v>0</v>
      </c>
      <c r="AB63" s="10"/>
      <c r="AC63" s="10">
        <f t="shared" si="8"/>
        <v>729</v>
      </c>
      <c r="AD63" s="10"/>
      <c r="AF63" s="33">
        <v>500</v>
      </c>
      <c r="AG63" s="7"/>
      <c r="AH63" s="43">
        <v>750</v>
      </c>
    </row>
    <row r="64" spans="4:36">
      <c r="D64" s="7" t="s">
        <v>68</v>
      </c>
      <c r="E64" s="7"/>
      <c r="F64" s="7" t="s">
        <v>47</v>
      </c>
      <c r="G64" s="12"/>
      <c r="H64" s="9">
        <v>100</v>
      </c>
      <c r="J64" s="10">
        <v>0</v>
      </c>
      <c r="K64" s="10"/>
      <c r="L64" s="10">
        <v>0</v>
      </c>
      <c r="M64" s="10"/>
      <c r="N64" s="10">
        <v>0</v>
      </c>
      <c r="O64" s="10"/>
      <c r="P64" s="10">
        <v>0</v>
      </c>
      <c r="Q64" s="10"/>
      <c r="R64" s="10">
        <v>0</v>
      </c>
      <c r="S64" s="10"/>
      <c r="T64">
        <v>0</v>
      </c>
      <c r="V64" s="7">
        <v>0</v>
      </c>
      <c r="X64" s="10"/>
      <c r="Y64" s="10">
        <f t="shared" si="7"/>
        <v>0</v>
      </c>
      <c r="Z64" s="10"/>
      <c r="AA64" s="10">
        <v>0</v>
      </c>
      <c r="AB64" s="10"/>
      <c r="AC64" s="10">
        <f t="shared" si="8"/>
        <v>0</v>
      </c>
      <c r="AD64" s="10"/>
      <c r="AF64" s="33">
        <v>100</v>
      </c>
      <c r="AG64" s="7"/>
      <c r="AH64" s="43">
        <v>100</v>
      </c>
    </row>
    <row r="65" spans="4:36">
      <c r="D65" s="7" t="s">
        <v>69</v>
      </c>
      <c r="H65" s="7">
        <v>110</v>
      </c>
      <c r="J65" s="10">
        <v>216</v>
      </c>
      <c r="K65" s="10"/>
      <c r="L65" s="10">
        <v>0</v>
      </c>
      <c r="M65" s="10"/>
      <c r="N65" s="10">
        <v>0</v>
      </c>
      <c r="O65" s="10"/>
      <c r="P65" s="10">
        <v>0</v>
      </c>
      <c r="Q65" s="10"/>
      <c r="R65" s="10">
        <v>0</v>
      </c>
      <c r="S65" s="10"/>
      <c r="T65">
        <v>110</v>
      </c>
      <c r="V65" s="7">
        <v>0</v>
      </c>
      <c r="X65" s="10"/>
      <c r="Y65" s="10">
        <f t="shared" si="7"/>
        <v>326</v>
      </c>
      <c r="Z65" s="10"/>
      <c r="AA65" s="10">
        <f>Y65/2</f>
        <v>163</v>
      </c>
      <c r="AB65" s="10"/>
      <c r="AC65" s="10">
        <f t="shared" si="8"/>
        <v>489</v>
      </c>
      <c r="AD65" s="10"/>
      <c r="AF65" s="33">
        <v>110</v>
      </c>
      <c r="AG65" s="7"/>
      <c r="AH65" s="43">
        <v>0</v>
      </c>
      <c r="AJ65" t="s">
        <v>146</v>
      </c>
    </row>
    <row r="66" spans="4:36">
      <c r="D66" s="7" t="s">
        <v>70</v>
      </c>
      <c r="E66" s="7"/>
      <c r="F66" s="7"/>
      <c r="G66" s="7"/>
      <c r="H66" s="11">
        <f>SUM(H60:H65)</f>
        <v>960</v>
      </c>
      <c r="J66" s="11">
        <f>SUM(J60:J65)</f>
        <v>553</v>
      </c>
      <c r="K66" s="9"/>
      <c r="L66" s="11">
        <f>SUM(L60:L65)</f>
        <v>0</v>
      </c>
      <c r="M66" s="9"/>
      <c r="N66" s="11">
        <f>SUM(N60:N65)</f>
        <v>84</v>
      </c>
      <c r="O66" s="9"/>
      <c r="P66" s="11">
        <f>SUM(P60:P65)</f>
        <v>883</v>
      </c>
      <c r="Q66" s="9"/>
      <c r="R66" s="11">
        <f>SUM(R60:R65)</f>
        <v>27</v>
      </c>
      <c r="S66" s="9"/>
      <c r="T66" s="11">
        <f>SUM(T60:T65)</f>
        <v>142</v>
      </c>
      <c r="U66" s="9"/>
      <c r="V66" s="11">
        <f>SUM(V60:V65)</f>
        <v>301</v>
      </c>
      <c r="X66" s="10"/>
      <c r="Y66" s="11">
        <f>SUM(Y60:Y65)</f>
        <v>1990</v>
      </c>
      <c r="Z66" s="10"/>
      <c r="AA66" s="11">
        <f>SUM(AA60:AA65)</f>
        <v>730.5</v>
      </c>
      <c r="AB66" s="10"/>
      <c r="AC66" s="11">
        <f>SUM(AC60:AC65)</f>
        <v>2720.5</v>
      </c>
      <c r="AD66" s="10"/>
      <c r="AF66" s="31">
        <f>SUM(AF60:AF65)</f>
        <v>960</v>
      </c>
      <c r="AH66" s="41">
        <f>SUM(AH60:AH65)</f>
        <v>1450</v>
      </c>
    </row>
    <row r="67" spans="4:36">
      <c r="D67" s="7"/>
      <c r="E67" s="7"/>
      <c r="F67" s="7"/>
      <c r="G67" s="7"/>
      <c r="H67" s="9"/>
      <c r="J67" s="10"/>
      <c r="K67" s="10"/>
      <c r="L67" s="10"/>
      <c r="M67" s="10"/>
      <c r="N67" s="10"/>
      <c r="O67" s="10"/>
      <c r="P67" s="10"/>
      <c r="Q67" s="10"/>
      <c r="R67" s="10"/>
      <c r="S67" s="10"/>
      <c r="V67" s="7"/>
      <c r="X67" s="10"/>
      <c r="Y67" s="10"/>
      <c r="Z67" s="10"/>
      <c r="AA67" s="10"/>
      <c r="AB67" s="10"/>
      <c r="AC67" s="10"/>
      <c r="AD67" s="10"/>
      <c r="AF67" s="28"/>
      <c r="AH67" s="38"/>
    </row>
    <row r="68" spans="4:36">
      <c r="D68" s="6" t="s">
        <v>71</v>
      </c>
      <c r="E68" s="7"/>
      <c r="F68" s="7"/>
      <c r="G68" s="7"/>
      <c r="H68" s="9"/>
      <c r="J68" s="10"/>
      <c r="K68" s="10"/>
      <c r="L68" s="10"/>
      <c r="M68" s="10"/>
      <c r="N68" s="10"/>
      <c r="O68" s="10"/>
      <c r="P68" s="10"/>
      <c r="Q68" s="10"/>
      <c r="R68" s="10"/>
      <c r="S68" s="10"/>
      <c r="V68" s="7"/>
      <c r="X68" s="10"/>
      <c r="Y68" s="10"/>
      <c r="Z68" s="10"/>
      <c r="AA68" s="10"/>
      <c r="AB68" s="10"/>
      <c r="AC68" s="10"/>
      <c r="AD68" s="10"/>
      <c r="AF68" s="28"/>
      <c r="AH68" s="38"/>
    </row>
    <row r="69" spans="4:36">
      <c r="D69" s="7" t="s">
        <v>72</v>
      </c>
      <c r="E69" s="7"/>
      <c r="F69" s="7" t="s">
        <v>73</v>
      </c>
      <c r="G69" s="7"/>
      <c r="H69" s="9">
        <v>1700</v>
      </c>
      <c r="J69" s="10">
        <v>874</v>
      </c>
      <c r="K69" s="10"/>
      <c r="L69" s="10">
        <v>207</v>
      </c>
      <c r="M69" s="10"/>
      <c r="N69" s="10">
        <v>185</v>
      </c>
      <c r="O69" s="10"/>
      <c r="P69" s="10">
        <f>880-309+60+155</f>
        <v>786</v>
      </c>
      <c r="Q69" s="10"/>
      <c r="R69" s="10">
        <v>160</v>
      </c>
      <c r="S69" s="10"/>
      <c r="T69">
        <v>56</v>
      </c>
      <c r="V69" s="7">
        <v>162</v>
      </c>
      <c r="X69" s="10"/>
      <c r="Y69" s="10">
        <f t="shared" ref="Y69:Y71" si="9">J69+L69+N69+P69+R69+T69+V69</f>
        <v>2430</v>
      </c>
      <c r="Z69" s="10"/>
      <c r="AA69" s="10">
        <v>450</v>
      </c>
      <c r="AB69" s="10"/>
      <c r="AC69" s="10">
        <f t="shared" ref="AC69:AC70" si="10">Y69+AA69</f>
        <v>2880</v>
      </c>
      <c r="AD69" s="10"/>
      <c r="AF69" s="33">
        <v>1900</v>
      </c>
      <c r="AG69" s="7"/>
      <c r="AH69" s="43">
        <v>1900</v>
      </c>
    </row>
    <row r="70" spans="4:36">
      <c r="D70" s="7" t="s">
        <v>74</v>
      </c>
      <c r="E70" s="7"/>
      <c r="F70" s="7" t="s">
        <v>73</v>
      </c>
      <c r="G70" s="7"/>
      <c r="H70" s="9">
        <v>1600</v>
      </c>
      <c r="J70" s="10">
        <v>213</v>
      </c>
      <c r="K70" s="10"/>
      <c r="L70" s="10">
        <v>149</v>
      </c>
      <c r="M70" s="10"/>
      <c r="N70" s="10">
        <v>65</v>
      </c>
      <c r="O70" s="10"/>
      <c r="P70" s="10">
        <v>45</v>
      </c>
      <c r="Q70" s="10"/>
      <c r="R70" s="10">
        <v>0</v>
      </c>
      <c r="S70" s="10"/>
      <c r="T70">
        <v>0</v>
      </c>
      <c r="V70" s="7">
        <v>366</v>
      </c>
      <c r="X70" s="10"/>
      <c r="Y70" s="10">
        <f t="shared" si="9"/>
        <v>838</v>
      </c>
      <c r="Z70" s="10"/>
      <c r="AA70" s="10">
        <v>270</v>
      </c>
      <c r="AB70" s="10"/>
      <c r="AC70" s="10">
        <f t="shared" si="10"/>
        <v>1108</v>
      </c>
      <c r="AD70" s="10"/>
      <c r="AF70" s="33">
        <v>1600</v>
      </c>
      <c r="AG70" s="7"/>
      <c r="AH70" s="43">
        <v>1600</v>
      </c>
    </row>
    <row r="71" spans="4:36">
      <c r="D71" s="7" t="s">
        <v>125</v>
      </c>
      <c r="E71" s="7"/>
      <c r="F71" s="7"/>
      <c r="G71" s="7"/>
      <c r="H71" s="9">
        <v>0</v>
      </c>
      <c r="J71" s="10"/>
      <c r="K71" s="10"/>
      <c r="L71" s="10"/>
      <c r="M71" s="10"/>
      <c r="N71" s="10"/>
      <c r="O71" s="10"/>
      <c r="P71" s="10"/>
      <c r="Q71" s="10"/>
      <c r="R71" s="10"/>
      <c r="S71" s="10"/>
      <c r="V71" s="7">
        <v>206</v>
      </c>
      <c r="X71" s="10"/>
      <c r="Y71" s="10">
        <f t="shared" si="9"/>
        <v>206</v>
      </c>
      <c r="Z71" s="10"/>
      <c r="AA71" s="10"/>
      <c r="AB71" s="10"/>
      <c r="AC71" s="10"/>
      <c r="AD71" s="10"/>
      <c r="AF71" s="33">
        <v>-100</v>
      </c>
      <c r="AG71" s="7"/>
      <c r="AH71" s="43">
        <v>-100</v>
      </c>
    </row>
    <row r="72" spans="4:36">
      <c r="D72" s="7" t="s">
        <v>75</v>
      </c>
      <c r="E72" s="7"/>
      <c r="F72" s="7"/>
      <c r="G72" s="7"/>
      <c r="H72" s="21">
        <f>SUM(H69:H70)</f>
        <v>3300</v>
      </c>
      <c r="J72" s="11">
        <f>SUM(J69:J70)</f>
        <v>1087</v>
      </c>
      <c r="K72" s="9"/>
      <c r="L72" s="11">
        <f>SUM(L69:L70)</f>
        <v>356</v>
      </c>
      <c r="M72" s="9"/>
      <c r="N72" s="11">
        <f>SUM(N69:N70)</f>
        <v>250</v>
      </c>
      <c r="O72" s="9"/>
      <c r="P72" s="11">
        <f>SUM(P69:P70)</f>
        <v>831</v>
      </c>
      <c r="Q72" s="9"/>
      <c r="R72" s="11">
        <f>SUM(R69:R70)</f>
        <v>160</v>
      </c>
      <c r="S72" s="9"/>
      <c r="T72" s="11">
        <f>SUM(T69:T70)</f>
        <v>56</v>
      </c>
      <c r="U72" s="9"/>
      <c r="V72" s="21">
        <f>SUM(V69:V71)</f>
        <v>734</v>
      </c>
      <c r="X72" s="10"/>
      <c r="Y72" s="21">
        <f>SUM(Y69:Y71)</f>
        <v>3474</v>
      </c>
      <c r="Z72" s="10"/>
      <c r="AA72" s="21">
        <f>SUM(AA69:AA71)</f>
        <v>720</v>
      </c>
      <c r="AB72" s="10"/>
      <c r="AC72" s="21">
        <f>SUM(AC69:AC71)</f>
        <v>3988</v>
      </c>
      <c r="AD72" s="10"/>
      <c r="AF72" s="31">
        <f>SUM(AF69:AF71)</f>
        <v>3400</v>
      </c>
      <c r="AH72" s="41">
        <f>SUM(AH69:AH71)</f>
        <v>3400</v>
      </c>
    </row>
    <row r="73" spans="4:36">
      <c r="D73" s="7"/>
      <c r="E73" s="7"/>
      <c r="F73" s="7"/>
      <c r="G73" s="7"/>
      <c r="H73" s="9"/>
      <c r="J73" s="10"/>
      <c r="K73" s="10"/>
      <c r="L73" s="10"/>
      <c r="M73" s="10"/>
      <c r="N73" s="10"/>
      <c r="O73" s="10"/>
      <c r="P73" s="10"/>
      <c r="Q73" s="10"/>
      <c r="R73" s="10"/>
      <c r="S73" s="10"/>
      <c r="V73" s="7"/>
      <c r="X73" s="10"/>
      <c r="Y73" s="10"/>
      <c r="Z73" s="10"/>
      <c r="AA73" s="10"/>
      <c r="AB73" s="10"/>
      <c r="AC73" s="10"/>
      <c r="AD73" s="10"/>
      <c r="AF73" s="28"/>
      <c r="AH73" s="38"/>
    </row>
    <row r="74" spans="4:36">
      <c r="D74" s="6" t="s">
        <v>76</v>
      </c>
      <c r="E74" s="7"/>
      <c r="F74" s="7"/>
      <c r="G74" s="7"/>
      <c r="H74" s="9"/>
      <c r="J74" s="10"/>
      <c r="K74" s="10"/>
      <c r="L74" s="10"/>
      <c r="M74" s="10"/>
      <c r="N74" s="10"/>
      <c r="O74" s="10"/>
      <c r="P74" s="10"/>
      <c r="Q74" s="10"/>
      <c r="R74" s="10"/>
      <c r="S74" s="10"/>
      <c r="V74" s="7"/>
      <c r="X74" s="10"/>
      <c r="Y74" s="10"/>
      <c r="Z74" s="10"/>
      <c r="AA74" s="10"/>
      <c r="AB74" s="10"/>
      <c r="AC74" s="10"/>
      <c r="AD74" s="10"/>
      <c r="AF74" s="28"/>
      <c r="AH74" s="38"/>
    </row>
    <row r="75" spans="4:36">
      <c r="D75" s="7" t="s">
        <v>77</v>
      </c>
      <c r="E75" s="7"/>
      <c r="F75" s="7" t="s">
        <v>78</v>
      </c>
      <c r="G75" s="12"/>
      <c r="H75" s="9">
        <v>100</v>
      </c>
      <c r="J75" s="10">
        <v>0</v>
      </c>
      <c r="K75" s="10"/>
      <c r="L75" s="10">
        <v>0</v>
      </c>
      <c r="M75" s="10"/>
      <c r="N75" s="10">
        <v>0</v>
      </c>
      <c r="O75" s="10"/>
      <c r="P75" s="10">
        <v>0</v>
      </c>
      <c r="Q75" s="10"/>
      <c r="R75" s="10">
        <v>0</v>
      </c>
      <c r="S75" s="10"/>
      <c r="T75">
        <v>0</v>
      </c>
      <c r="V75" s="7">
        <v>0</v>
      </c>
      <c r="X75" s="10"/>
      <c r="Y75" s="10">
        <f t="shared" ref="Y75:Y79" si="11">J75+L75+N75+P75+R75+T75+V75</f>
        <v>0</v>
      </c>
      <c r="Z75" s="10"/>
      <c r="AA75" s="10">
        <v>100</v>
      </c>
      <c r="AB75" s="10"/>
      <c r="AC75" s="10">
        <f t="shared" ref="AC75:AC79" si="12">Y75+AA75</f>
        <v>100</v>
      </c>
      <c r="AD75" s="10"/>
      <c r="AF75" s="29">
        <f>H75</f>
        <v>100</v>
      </c>
      <c r="AH75" s="38"/>
    </row>
    <row r="76" spans="4:36">
      <c r="D76" s="7" t="s">
        <v>79</v>
      </c>
      <c r="E76" s="7"/>
      <c r="F76" s="7" t="s">
        <v>78</v>
      </c>
      <c r="G76" s="12"/>
      <c r="H76" s="9">
        <v>800</v>
      </c>
      <c r="J76" s="10">
        <v>87</v>
      </c>
      <c r="K76" s="10"/>
      <c r="L76" s="10">
        <v>67</v>
      </c>
      <c r="M76" s="10"/>
      <c r="N76" s="10">
        <v>30</v>
      </c>
      <c r="O76" s="10"/>
      <c r="P76" s="10">
        <v>92</v>
      </c>
      <c r="Q76" s="10"/>
      <c r="R76" s="10">
        <v>0</v>
      </c>
      <c r="S76" s="10"/>
      <c r="T76">
        <v>29</v>
      </c>
      <c r="V76" s="7">
        <v>88</v>
      </c>
      <c r="X76" s="10"/>
      <c r="Y76" s="10">
        <f t="shared" si="11"/>
        <v>393</v>
      </c>
      <c r="Z76" s="10"/>
      <c r="AA76" s="10">
        <v>150</v>
      </c>
      <c r="AB76" s="10"/>
      <c r="AC76" s="10">
        <f t="shared" si="12"/>
        <v>543</v>
      </c>
      <c r="AD76" s="10"/>
      <c r="AF76" s="29">
        <f t="shared" ref="AF76:AF79" si="13">H76</f>
        <v>800</v>
      </c>
      <c r="AH76" s="38"/>
    </row>
    <row r="77" spans="4:36">
      <c r="D77" s="7" t="s">
        <v>80</v>
      </c>
      <c r="E77" s="7"/>
      <c r="F77" s="7" t="s">
        <v>78</v>
      </c>
      <c r="G77" s="12"/>
      <c r="H77" s="9">
        <v>8590.2000000000007</v>
      </c>
      <c r="J77" s="10">
        <v>1390</v>
      </c>
      <c r="K77" s="10"/>
      <c r="L77" s="10">
        <v>695</v>
      </c>
      <c r="M77" s="10"/>
      <c r="N77" s="10">
        <v>695</v>
      </c>
      <c r="O77" s="10"/>
      <c r="P77" s="10">
        <v>695</v>
      </c>
      <c r="Q77" s="10"/>
      <c r="R77" s="10">
        <v>695</v>
      </c>
      <c r="S77" s="10"/>
      <c r="T77">
        <v>695</v>
      </c>
      <c r="V77" s="7">
        <v>1390</v>
      </c>
      <c r="X77" s="10"/>
      <c r="Y77" s="10">
        <f t="shared" si="11"/>
        <v>6255</v>
      </c>
      <c r="Z77" s="10"/>
      <c r="AA77" s="10">
        <v>1390</v>
      </c>
      <c r="AB77" s="10"/>
      <c r="AC77" s="10">
        <f t="shared" si="12"/>
        <v>7645</v>
      </c>
      <c r="AD77" s="10"/>
      <c r="AF77" s="29">
        <f t="shared" si="13"/>
        <v>8590.2000000000007</v>
      </c>
      <c r="AH77" s="38"/>
    </row>
    <row r="78" spans="4:36">
      <c r="D78" s="7" t="s">
        <v>81</v>
      </c>
      <c r="E78" s="7"/>
      <c r="F78" s="7" t="s">
        <v>78</v>
      </c>
      <c r="G78" s="12"/>
      <c r="H78" s="9">
        <v>1000</v>
      </c>
      <c r="J78" s="10">
        <v>855</v>
      </c>
      <c r="K78" s="10"/>
      <c r="L78" s="10">
        <v>0</v>
      </c>
      <c r="M78" s="10"/>
      <c r="N78" s="10">
        <v>93</v>
      </c>
      <c r="O78" s="10"/>
      <c r="P78" s="10">
        <v>10</v>
      </c>
      <c r="Q78" s="10"/>
      <c r="R78" s="10">
        <v>0</v>
      </c>
      <c r="S78" s="10"/>
      <c r="T78">
        <v>11</v>
      </c>
      <c r="V78" s="7">
        <v>59</v>
      </c>
      <c r="X78" s="10"/>
      <c r="Y78" s="10">
        <f t="shared" si="11"/>
        <v>1028</v>
      </c>
      <c r="Z78" s="10"/>
      <c r="AA78" s="10">
        <v>100</v>
      </c>
      <c r="AB78" s="10"/>
      <c r="AC78" s="10">
        <f t="shared" si="12"/>
        <v>1128</v>
      </c>
      <c r="AD78" s="10"/>
      <c r="AF78" s="29">
        <f t="shared" si="13"/>
        <v>1000</v>
      </c>
      <c r="AH78" s="38"/>
    </row>
    <row r="79" spans="4:36">
      <c r="D79" s="7" t="s">
        <v>82</v>
      </c>
      <c r="E79" s="7"/>
      <c r="F79" s="7" t="s">
        <v>78</v>
      </c>
      <c r="G79" s="12"/>
      <c r="H79" s="9">
        <v>0</v>
      </c>
      <c r="J79" s="10">
        <v>0</v>
      </c>
      <c r="K79" s="10"/>
      <c r="L79" s="10">
        <v>0</v>
      </c>
      <c r="M79" s="10"/>
      <c r="N79" s="10">
        <v>0</v>
      </c>
      <c r="O79" s="10"/>
      <c r="P79" s="10">
        <v>0</v>
      </c>
      <c r="Q79" s="10"/>
      <c r="R79" s="10">
        <v>0</v>
      </c>
      <c r="S79" s="10"/>
      <c r="T79">
        <v>0</v>
      </c>
      <c r="V79" s="7">
        <v>0</v>
      </c>
      <c r="X79" s="10"/>
      <c r="Y79" s="10">
        <f t="shared" si="11"/>
        <v>0</v>
      </c>
      <c r="Z79" s="10"/>
      <c r="AA79" s="10">
        <v>0</v>
      </c>
      <c r="AB79" s="10"/>
      <c r="AC79" s="10">
        <f t="shared" si="12"/>
        <v>0</v>
      </c>
      <c r="AD79" s="10"/>
      <c r="AF79" s="29">
        <f t="shared" si="13"/>
        <v>0</v>
      </c>
      <c r="AH79" s="38"/>
    </row>
    <row r="80" spans="4:36">
      <c r="D80" s="7" t="s">
        <v>83</v>
      </c>
      <c r="E80" s="7"/>
      <c r="F80" s="7"/>
      <c r="G80" s="7"/>
      <c r="H80" s="11">
        <f>SUM(H75:H79)</f>
        <v>10490.2</v>
      </c>
      <c r="J80" s="11">
        <f>SUM(J75:J79)</f>
        <v>2332</v>
      </c>
      <c r="K80" s="9"/>
      <c r="L80" s="11">
        <f>SUM(L75:L79)</f>
        <v>762</v>
      </c>
      <c r="M80" s="9"/>
      <c r="N80" s="11">
        <f>SUM(N75:N79)</f>
        <v>818</v>
      </c>
      <c r="O80" s="9"/>
      <c r="P80" s="11">
        <f>SUM(P75:P79)</f>
        <v>797</v>
      </c>
      <c r="Q80" s="9"/>
      <c r="R80" s="11">
        <f>SUM(R75:R79)</f>
        <v>695</v>
      </c>
      <c r="S80" s="9"/>
      <c r="T80" s="11">
        <f>SUM(T75:T79)</f>
        <v>735</v>
      </c>
      <c r="U80" s="9"/>
      <c r="V80" s="11">
        <f>SUM(V75:V79)</f>
        <v>1537</v>
      </c>
      <c r="X80" s="10"/>
      <c r="Y80" s="11">
        <f>SUM(Y75:Y79)</f>
        <v>7676</v>
      </c>
      <c r="Z80" s="10"/>
      <c r="AA80" s="11">
        <f>SUM(AA75:AA79)</f>
        <v>1740</v>
      </c>
      <c r="AB80" s="10"/>
      <c r="AC80" s="11">
        <f>SUM(AC75:AC79)</f>
        <v>9416</v>
      </c>
      <c r="AD80" s="10"/>
      <c r="AF80" s="31">
        <f>SUM(AF75:AF79)</f>
        <v>10490.2</v>
      </c>
      <c r="AH80" s="38">
        <v>10500</v>
      </c>
    </row>
    <row r="81" spans="4:37">
      <c r="D81" s="7"/>
      <c r="E81" s="7"/>
      <c r="F81" s="7"/>
      <c r="G81" s="7"/>
      <c r="H81" s="9"/>
      <c r="J81" s="10"/>
      <c r="K81" s="10"/>
      <c r="L81" s="10"/>
      <c r="M81" s="10"/>
      <c r="N81" s="10"/>
      <c r="O81" s="10"/>
      <c r="P81" s="10"/>
      <c r="Q81" s="10"/>
      <c r="R81" s="10"/>
      <c r="S81" s="10"/>
      <c r="V81" s="7"/>
      <c r="X81" s="10"/>
      <c r="Y81" s="10"/>
      <c r="Z81" s="10"/>
      <c r="AA81" s="10"/>
      <c r="AB81" s="10"/>
      <c r="AC81" s="10"/>
      <c r="AD81" s="10"/>
      <c r="AF81" s="28"/>
      <c r="AH81" s="38"/>
    </row>
    <row r="82" spans="4:37">
      <c r="D82" s="6" t="s">
        <v>84</v>
      </c>
      <c r="E82" s="7"/>
      <c r="F82" s="7"/>
      <c r="G82" s="7"/>
      <c r="H82" s="9"/>
      <c r="J82" s="10"/>
      <c r="K82" s="10"/>
      <c r="L82" s="10"/>
      <c r="M82" s="10"/>
      <c r="N82" s="10"/>
      <c r="O82" s="10"/>
      <c r="P82" s="10"/>
      <c r="Q82" s="10"/>
      <c r="R82" s="10"/>
      <c r="S82" s="10"/>
      <c r="V82" s="7"/>
      <c r="X82" s="10"/>
      <c r="Y82" s="10"/>
      <c r="Z82" s="10"/>
      <c r="AA82" s="10"/>
      <c r="AB82" s="10"/>
      <c r="AC82" s="10"/>
      <c r="AD82" s="10"/>
      <c r="AF82" s="28"/>
      <c r="AH82" s="38"/>
    </row>
    <row r="83" spans="4:37">
      <c r="D83" s="12" t="s">
        <v>85</v>
      </c>
      <c r="E83" s="12"/>
      <c r="F83" s="12" t="s">
        <v>23</v>
      </c>
      <c r="G83" s="12"/>
      <c r="H83" s="13">
        <v>500</v>
      </c>
      <c r="I83" s="14"/>
      <c r="J83" s="15">
        <v>0</v>
      </c>
      <c r="K83" s="15"/>
      <c r="L83" s="15">
        <v>0</v>
      </c>
      <c r="M83" s="15"/>
      <c r="N83" s="15">
        <v>0</v>
      </c>
      <c r="O83" s="15"/>
      <c r="P83" s="15">
        <v>46</v>
      </c>
      <c r="Q83" s="15"/>
      <c r="R83" s="15">
        <v>0</v>
      </c>
      <c r="S83" s="15"/>
      <c r="T83">
        <v>0</v>
      </c>
      <c r="V83" s="7">
        <v>158</v>
      </c>
      <c r="W83" s="14"/>
      <c r="X83" s="10"/>
      <c r="Y83" s="10">
        <f t="shared" ref="Y83:Y101" si="14">J83+L83+N83+P83+R83+T83+V83</f>
        <v>204</v>
      </c>
      <c r="Z83" s="10"/>
      <c r="AA83" s="10">
        <v>100</v>
      </c>
      <c r="AB83" s="10"/>
      <c r="AC83" s="10">
        <f t="shared" ref="AC83:AC101" si="15">Y83+AA83</f>
        <v>304</v>
      </c>
      <c r="AD83" s="10"/>
      <c r="AF83" s="29">
        <f>H83</f>
        <v>500</v>
      </c>
      <c r="AH83" s="43">
        <v>400</v>
      </c>
    </row>
    <row r="84" spans="4:37">
      <c r="D84" s="12" t="s">
        <v>86</v>
      </c>
      <c r="E84" s="12"/>
      <c r="F84" s="12" t="s">
        <v>23</v>
      </c>
      <c r="G84" s="12"/>
      <c r="H84" s="13">
        <v>1036</v>
      </c>
      <c r="I84" s="14"/>
      <c r="J84" s="15">
        <v>174</v>
      </c>
      <c r="K84" s="15"/>
      <c r="L84" s="15">
        <v>150</v>
      </c>
      <c r="M84" s="15"/>
      <c r="N84" s="15">
        <v>75</v>
      </c>
      <c r="O84" s="15"/>
      <c r="P84" s="15">
        <f>15+80</f>
        <v>95</v>
      </c>
      <c r="Q84" s="15"/>
      <c r="R84" s="15">
        <v>58</v>
      </c>
      <c r="S84" s="15"/>
      <c r="T84">
        <v>71</v>
      </c>
      <c r="V84" s="7">
        <v>85</v>
      </c>
      <c r="W84" s="14"/>
      <c r="X84" s="10"/>
      <c r="Y84" s="10">
        <f t="shared" si="14"/>
        <v>708</v>
      </c>
      <c r="Z84" s="10"/>
      <c r="AA84" s="10">
        <v>294</v>
      </c>
      <c r="AB84" s="10"/>
      <c r="AC84" s="10">
        <f t="shared" si="15"/>
        <v>1002</v>
      </c>
      <c r="AD84" s="10"/>
      <c r="AF84" s="29">
        <f t="shared" ref="AF84:AF93" si="16">H84</f>
        <v>1036</v>
      </c>
      <c r="AH84" s="43">
        <v>1000</v>
      </c>
    </row>
    <row r="85" spans="4:37">
      <c r="D85" s="12" t="s">
        <v>87</v>
      </c>
      <c r="E85" s="12"/>
      <c r="F85" s="12" t="s">
        <v>47</v>
      </c>
      <c r="G85" s="12"/>
      <c r="H85" s="13">
        <v>200</v>
      </c>
      <c r="I85" s="14"/>
      <c r="J85" s="15">
        <v>0</v>
      </c>
      <c r="K85" s="15"/>
      <c r="L85" s="15">
        <v>0</v>
      </c>
      <c r="M85" s="15"/>
      <c r="N85" s="15">
        <v>0</v>
      </c>
      <c r="O85" s="15"/>
      <c r="P85" s="15">
        <v>0</v>
      </c>
      <c r="Q85" s="15"/>
      <c r="R85" s="15">
        <v>0</v>
      </c>
      <c r="S85" s="15"/>
      <c r="T85">
        <v>26</v>
      </c>
      <c r="V85" s="7">
        <v>0</v>
      </c>
      <c r="W85" s="14"/>
      <c r="X85" s="10"/>
      <c r="Y85" s="10">
        <f t="shared" si="14"/>
        <v>26</v>
      </c>
      <c r="Z85" s="10"/>
      <c r="AA85" s="10">
        <v>0</v>
      </c>
      <c r="AB85" s="10"/>
      <c r="AC85" s="10">
        <f t="shared" si="15"/>
        <v>26</v>
      </c>
      <c r="AD85" s="10"/>
      <c r="AF85" s="29">
        <f t="shared" si="16"/>
        <v>200</v>
      </c>
      <c r="AH85" s="43">
        <v>50</v>
      </c>
    </row>
    <row r="86" spans="4:37">
      <c r="D86" s="12" t="s">
        <v>88</v>
      </c>
      <c r="E86" s="12"/>
      <c r="F86" s="12" t="s">
        <v>23</v>
      </c>
      <c r="G86" s="12"/>
      <c r="H86" s="13">
        <v>2575</v>
      </c>
      <c r="I86" s="14"/>
      <c r="J86" s="15">
        <f>552+225</f>
        <v>777</v>
      </c>
      <c r="K86" s="15"/>
      <c r="L86" s="15">
        <v>254</v>
      </c>
      <c r="M86" s="15"/>
      <c r="N86" s="15">
        <v>0</v>
      </c>
      <c r="O86" s="15"/>
      <c r="P86" s="15">
        <v>251</v>
      </c>
      <c r="Q86" s="15"/>
      <c r="R86" s="15">
        <v>224</v>
      </c>
      <c r="S86" s="15"/>
      <c r="T86">
        <f>259+95</f>
        <v>354</v>
      </c>
      <c r="V86" s="7">
        <v>502</v>
      </c>
      <c r="W86" s="14"/>
      <c r="X86" s="10"/>
      <c r="Y86" s="10">
        <f t="shared" si="14"/>
        <v>2362</v>
      </c>
      <c r="Z86" s="10"/>
      <c r="AA86" s="10">
        <v>394</v>
      </c>
      <c r="AB86" s="10"/>
      <c r="AC86" s="10">
        <f t="shared" si="15"/>
        <v>2756</v>
      </c>
      <c r="AD86" s="10"/>
      <c r="AF86" s="29">
        <v>2775</v>
      </c>
      <c r="AH86" s="43">
        <v>2500</v>
      </c>
    </row>
    <row r="87" spans="4:37">
      <c r="D87" s="12" t="s">
        <v>89</v>
      </c>
      <c r="E87" s="12"/>
      <c r="F87" s="12" t="s">
        <v>23</v>
      </c>
      <c r="G87" s="12"/>
      <c r="H87" s="13">
        <v>870</v>
      </c>
      <c r="I87" s="14"/>
      <c r="J87" s="15">
        <v>0</v>
      </c>
      <c r="K87" s="15"/>
      <c r="L87" s="15">
        <v>0</v>
      </c>
      <c r="M87" s="15"/>
      <c r="N87" s="15">
        <v>72</v>
      </c>
      <c r="O87" s="15"/>
      <c r="P87" s="15">
        <v>72</v>
      </c>
      <c r="Q87" s="15"/>
      <c r="R87" s="15">
        <v>72</v>
      </c>
      <c r="S87" s="15"/>
      <c r="T87">
        <v>0</v>
      </c>
      <c r="V87" s="7">
        <v>376</v>
      </c>
      <c r="W87" s="14"/>
      <c r="X87" s="10"/>
      <c r="Y87" s="10">
        <f t="shared" si="14"/>
        <v>592</v>
      </c>
      <c r="Z87" s="10"/>
      <c r="AA87" s="10">
        <v>224</v>
      </c>
      <c r="AB87" s="10"/>
      <c r="AC87" s="10">
        <f t="shared" si="15"/>
        <v>816</v>
      </c>
      <c r="AD87" s="10"/>
      <c r="AF87" s="29">
        <f t="shared" si="16"/>
        <v>870</v>
      </c>
      <c r="AH87" s="43">
        <v>870</v>
      </c>
    </row>
    <row r="88" spans="4:37">
      <c r="D88" s="12" t="s">
        <v>90</v>
      </c>
      <c r="E88" s="12"/>
      <c r="F88" s="12" t="s">
        <v>23</v>
      </c>
      <c r="G88" s="12"/>
      <c r="H88" s="13">
        <v>1560</v>
      </c>
      <c r="I88" s="14"/>
      <c r="J88" s="15">
        <v>44</v>
      </c>
      <c r="K88" s="15"/>
      <c r="L88" s="15">
        <v>15</v>
      </c>
      <c r="M88" s="15"/>
      <c r="N88" s="15">
        <v>15</v>
      </c>
      <c r="O88" s="15"/>
      <c r="P88" s="15">
        <v>334</v>
      </c>
      <c r="Q88" s="15"/>
      <c r="R88" s="15">
        <v>15</v>
      </c>
      <c r="S88" s="15"/>
      <c r="T88">
        <v>15</v>
      </c>
      <c r="V88" s="7">
        <v>29</v>
      </c>
      <c r="W88" s="14"/>
      <c r="X88" s="10"/>
      <c r="Y88" s="10">
        <f t="shared" si="14"/>
        <v>467</v>
      </c>
      <c r="Z88" s="10"/>
      <c r="AA88" s="10">
        <f>Y88/10*2</f>
        <v>93.4</v>
      </c>
      <c r="AB88" s="10"/>
      <c r="AC88" s="10">
        <f t="shared" si="15"/>
        <v>560.4</v>
      </c>
      <c r="AD88" s="10"/>
      <c r="AF88" s="29">
        <v>1200</v>
      </c>
      <c r="AH88" s="43">
        <v>1200</v>
      </c>
    </row>
    <row r="89" spans="4:37">
      <c r="D89" s="12" t="s">
        <v>91</v>
      </c>
      <c r="E89" s="12"/>
      <c r="F89" s="12" t="s">
        <v>23</v>
      </c>
      <c r="G89" s="12"/>
      <c r="H89" s="13">
        <v>2600</v>
      </c>
      <c r="I89" s="14"/>
      <c r="J89" s="15">
        <v>367</v>
      </c>
      <c r="K89" s="15"/>
      <c r="L89" s="15">
        <v>0</v>
      </c>
      <c r="M89" s="15"/>
      <c r="N89" s="15">
        <v>358</v>
      </c>
      <c r="O89" s="15"/>
      <c r="P89" s="15">
        <v>0</v>
      </c>
      <c r="Q89" s="15"/>
      <c r="R89" s="15">
        <v>0</v>
      </c>
      <c r="S89" s="15"/>
      <c r="T89">
        <v>0</v>
      </c>
      <c r="V89" s="7">
        <v>334</v>
      </c>
      <c r="W89" s="14"/>
      <c r="X89" s="10"/>
      <c r="Y89" s="10">
        <f t="shared" si="14"/>
        <v>1059</v>
      </c>
      <c r="Z89" s="10"/>
      <c r="AA89" s="10">
        <v>1516</v>
      </c>
      <c r="AB89" s="10"/>
      <c r="AC89" s="10">
        <f t="shared" si="15"/>
        <v>2575</v>
      </c>
      <c r="AD89" s="10"/>
      <c r="AF89" s="29">
        <f t="shared" si="16"/>
        <v>2600</v>
      </c>
      <c r="AH89" s="43">
        <v>2600</v>
      </c>
    </row>
    <row r="90" spans="4:37">
      <c r="D90" s="12" t="s">
        <v>92</v>
      </c>
      <c r="E90" s="12"/>
      <c r="F90" s="12" t="s">
        <v>47</v>
      </c>
      <c r="G90" s="12"/>
      <c r="H90" s="13">
        <v>5663.2</v>
      </c>
      <c r="I90" s="14"/>
      <c r="J90" s="15">
        <v>1044</v>
      </c>
      <c r="K90" s="15"/>
      <c r="L90" s="15">
        <v>180</v>
      </c>
      <c r="M90" s="15"/>
      <c r="N90" s="15">
        <v>406</v>
      </c>
      <c r="O90" s="15"/>
      <c r="P90" s="15">
        <v>448</v>
      </c>
      <c r="Q90" s="15"/>
      <c r="R90" s="15">
        <v>290</v>
      </c>
      <c r="S90" s="15"/>
      <c r="T90">
        <v>44</v>
      </c>
      <c r="V90" s="7">
        <v>459</v>
      </c>
      <c r="W90" s="14"/>
      <c r="X90" s="10"/>
      <c r="Y90" s="10">
        <f t="shared" si="14"/>
        <v>2871</v>
      </c>
      <c r="Z90" s="10"/>
      <c r="AA90" s="10">
        <f>Y90/10*2</f>
        <v>574.20000000000005</v>
      </c>
      <c r="AB90" s="10"/>
      <c r="AC90" s="10">
        <f t="shared" si="15"/>
        <v>3445.2</v>
      </c>
      <c r="AD90" s="10"/>
      <c r="AF90" s="29">
        <f t="shared" si="16"/>
        <v>5663.2</v>
      </c>
      <c r="AH90" s="43">
        <v>4000</v>
      </c>
    </row>
    <row r="91" spans="4:37">
      <c r="D91" s="12" t="s">
        <v>93</v>
      </c>
      <c r="E91" s="12"/>
      <c r="F91" s="12" t="s">
        <v>47</v>
      </c>
      <c r="G91" s="12"/>
      <c r="H91" s="13">
        <v>500</v>
      </c>
      <c r="I91" s="14"/>
      <c r="J91" s="15">
        <v>17</v>
      </c>
      <c r="K91" s="15"/>
      <c r="L91" s="15">
        <v>0</v>
      </c>
      <c r="M91" s="15"/>
      <c r="N91" s="15">
        <v>54</v>
      </c>
      <c r="O91" s="15"/>
      <c r="P91" s="15">
        <v>0</v>
      </c>
      <c r="Q91" s="15"/>
      <c r="R91" s="15">
        <v>0</v>
      </c>
      <c r="S91" s="15"/>
      <c r="T91">
        <v>254</v>
      </c>
      <c r="V91" s="7">
        <v>402</v>
      </c>
      <c r="W91" s="14"/>
      <c r="X91" s="10"/>
      <c r="Y91" s="10">
        <f t="shared" si="14"/>
        <v>727</v>
      </c>
      <c r="Z91" s="10"/>
      <c r="AA91" s="10">
        <f>Y91/10*2</f>
        <v>145.4</v>
      </c>
      <c r="AB91" s="10"/>
      <c r="AC91" s="10">
        <f t="shared" si="15"/>
        <v>872.4</v>
      </c>
      <c r="AD91" s="10"/>
      <c r="AF91" s="29">
        <f t="shared" si="16"/>
        <v>500</v>
      </c>
      <c r="AH91" s="43">
        <v>500</v>
      </c>
    </row>
    <row r="92" spans="4:37">
      <c r="D92" s="12" t="s">
        <v>94</v>
      </c>
      <c r="E92" s="12"/>
      <c r="F92" s="12" t="s">
        <v>23</v>
      </c>
      <c r="G92" s="12"/>
      <c r="H92" s="13">
        <v>150</v>
      </c>
      <c r="I92" s="14"/>
      <c r="J92" s="15">
        <v>128</v>
      </c>
      <c r="K92" s="15"/>
      <c r="L92" s="15">
        <v>0</v>
      </c>
      <c r="M92" s="15"/>
      <c r="N92" s="15">
        <v>15</v>
      </c>
      <c r="O92" s="15"/>
      <c r="P92" s="15">
        <v>27</v>
      </c>
      <c r="Q92" s="15"/>
      <c r="R92" s="15">
        <v>0</v>
      </c>
      <c r="S92" s="15"/>
      <c r="T92">
        <v>0</v>
      </c>
      <c r="V92" s="7"/>
      <c r="W92" s="14"/>
      <c r="X92" s="10"/>
      <c r="Y92" s="10">
        <f t="shared" si="14"/>
        <v>170</v>
      </c>
      <c r="Z92" s="10"/>
      <c r="AA92" s="10">
        <v>0</v>
      </c>
      <c r="AB92" s="10"/>
      <c r="AC92" s="10">
        <f t="shared" si="15"/>
        <v>170</v>
      </c>
      <c r="AD92" s="10"/>
      <c r="AF92" s="29">
        <v>850</v>
      </c>
      <c r="AH92" s="43">
        <v>850</v>
      </c>
    </row>
    <row r="93" spans="4:37">
      <c r="D93" s="12" t="s">
        <v>95</v>
      </c>
      <c r="E93" s="12"/>
      <c r="F93" s="12" t="s">
        <v>16</v>
      </c>
      <c r="G93" s="12"/>
      <c r="H93" s="13">
        <v>500</v>
      </c>
      <c r="I93" s="14"/>
      <c r="J93" s="15">
        <v>125</v>
      </c>
      <c r="K93" s="15"/>
      <c r="L93" s="15">
        <v>39</v>
      </c>
      <c r="M93" s="15"/>
      <c r="N93" s="15">
        <v>34</v>
      </c>
      <c r="O93" s="15"/>
      <c r="P93" s="15">
        <v>36</v>
      </c>
      <c r="Q93" s="15"/>
      <c r="R93" s="15">
        <v>36</v>
      </c>
      <c r="S93" s="15"/>
      <c r="T93">
        <v>43</v>
      </c>
      <c r="V93" s="7">
        <v>44</v>
      </c>
      <c r="W93" s="14"/>
      <c r="X93" s="10"/>
      <c r="Y93" s="10">
        <f t="shared" si="14"/>
        <v>357</v>
      </c>
      <c r="Z93" s="10"/>
      <c r="AA93" s="10">
        <f>Y93/10*2</f>
        <v>71.400000000000006</v>
      </c>
      <c r="AB93" s="10"/>
      <c r="AC93" s="10">
        <f t="shared" si="15"/>
        <v>428.4</v>
      </c>
      <c r="AD93" s="10"/>
      <c r="AF93" s="29">
        <f t="shared" si="16"/>
        <v>500</v>
      </c>
      <c r="AH93" s="43">
        <v>250</v>
      </c>
    </row>
    <row r="94" spans="4:37">
      <c r="D94" s="12" t="s">
        <v>96</v>
      </c>
      <c r="E94" s="12"/>
      <c r="F94" s="12" t="s">
        <v>23</v>
      </c>
      <c r="G94" s="12"/>
      <c r="H94" s="13">
        <v>67456</v>
      </c>
      <c r="I94" s="14"/>
      <c r="J94" s="15">
        <f>15044+397</f>
        <v>15441</v>
      </c>
      <c r="K94" s="15"/>
      <c r="L94" s="15">
        <f>5234+198</f>
        <v>5432</v>
      </c>
      <c r="M94" s="15"/>
      <c r="N94" s="15">
        <v>5472</v>
      </c>
      <c r="O94" s="15"/>
      <c r="P94" s="15">
        <v>5473</v>
      </c>
      <c r="Q94" s="15"/>
      <c r="R94" s="15">
        <v>5472</v>
      </c>
      <c r="S94" s="15"/>
      <c r="T94">
        <v>5473</v>
      </c>
      <c r="V94" s="7">
        <f>10442+532</f>
        <v>10974</v>
      </c>
      <c r="W94" s="14"/>
      <c r="X94" s="10"/>
      <c r="Y94" s="10">
        <f t="shared" si="14"/>
        <v>53737</v>
      </c>
      <c r="Z94" s="10"/>
      <c r="AA94" s="10">
        <v>10974</v>
      </c>
      <c r="AB94" s="10"/>
      <c r="AC94" s="10">
        <f t="shared" si="15"/>
        <v>64711</v>
      </c>
      <c r="AD94" s="10"/>
      <c r="AF94" s="33">
        <v>67456</v>
      </c>
      <c r="AH94" s="43">
        <v>66711</v>
      </c>
    </row>
    <row r="95" spans="4:37">
      <c r="D95" s="12" t="s">
        <v>97</v>
      </c>
      <c r="E95" s="12"/>
      <c r="F95" s="12" t="s">
        <v>23</v>
      </c>
      <c r="G95" s="12"/>
      <c r="H95" s="13">
        <v>1500</v>
      </c>
      <c r="I95" s="14"/>
      <c r="J95" s="15">
        <v>200</v>
      </c>
      <c r="K95" s="15"/>
      <c r="L95" s="15">
        <v>80</v>
      </c>
      <c r="M95" s="15"/>
      <c r="N95" s="15">
        <v>37</v>
      </c>
      <c r="O95" s="15"/>
      <c r="P95" s="15">
        <v>295</v>
      </c>
      <c r="Q95" s="15"/>
      <c r="R95" s="15">
        <v>0</v>
      </c>
      <c r="S95" s="15"/>
      <c r="T95">
        <v>482</v>
      </c>
      <c r="V95" s="7">
        <v>411</v>
      </c>
      <c r="W95" s="14"/>
      <c r="X95" s="10"/>
      <c r="Y95" s="10">
        <f t="shared" si="14"/>
        <v>1505</v>
      </c>
      <c r="Z95" s="10"/>
      <c r="AA95" s="10">
        <v>0</v>
      </c>
      <c r="AB95" s="10"/>
      <c r="AC95" s="10">
        <f t="shared" si="15"/>
        <v>1505</v>
      </c>
      <c r="AD95" s="10"/>
      <c r="AF95" s="33">
        <v>1000</v>
      </c>
      <c r="AH95" s="43">
        <v>1000</v>
      </c>
      <c r="AK95" s="20"/>
    </row>
    <row r="96" spans="4:37">
      <c r="D96" s="12" t="s">
        <v>98</v>
      </c>
      <c r="E96" s="12"/>
      <c r="F96" s="12" t="s">
        <v>23</v>
      </c>
      <c r="G96" s="12"/>
      <c r="H96" s="13">
        <v>250</v>
      </c>
      <c r="I96" s="14"/>
      <c r="J96" s="15">
        <v>0</v>
      </c>
      <c r="K96" s="15"/>
      <c r="L96" s="15">
        <v>0</v>
      </c>
      <c r="M96" s="15"/>
      <c r="N96" s="15">
        <v>0</v>
      </c>
      <c r="O96" s="15"/>
      <c r="P96" s="15">
        <v>0</v>
      </c>
      <c r="Q96" s="15"/>
      <c r="R96" s="15">
        <v>0</v>
      </c>
      <c r="S96" s="15"/>
      <c r="T96">
        <v>0</v>
      </c>
      <c r="V96" s="7">
        <v>0</v>
      </c>
      <c r="W96" s="14"/>
      <c r="X96" s="10"/>
      <c r="Y96" s="10">
        <f t="shared" si="14"/>
        <v>0</v>
      </c>
      <c r="Z96" s="10"/>
      <c r="AA96" s="10">
        <v>0</v>
      </c>
      <c r="AB96" s="10"/>
      <c r="AC96" s="10">
        <f t="shared" si="15"/>
        <v>0</v>
      </c>
      <c r="AD96" s="10"/>
      <c r="AF96" s="29">
        <f>H96</f>
        <v>250</v>
      </c>
      <c r="AH96" s="43">
        <v>250</v>
      </c>
    </row>
    <row r="97" spans="4:36">
      <c r="D97" s="12" t="s">
        <v>99</v>
      </c>
      <c r="E97" s="12"/>
      <c r="F97" s="12" t="s">
        <v>23</v>
      </c>
      <c r="G97" s="12"/>
      <c r="H97" s="13">
        <v>600</v>
      </c>
      <c r="I97" s="14"/>
      <c r="J97" s="15">
        <v>0</v>
      </c>
      <c r="K97" s="15"/>
      <c r="L97" s="15">
        <v>0</v>
      </c>
      <c r="M97" s="15"/>
      <c r="N97" s="15">
        <v>0</v>
      </c>
      <c r="O97" s="15"/>
      <c r="P97" s="15">
        <v>0</v>
      </c>
      <c r="Q97" s="15"/>
      <c r="R97" s="15">
        <v>0</v>
      </c>
      <c r="S97" s="15"/>
      <c r="T97">
        <v>0</v>
      </c>
      <c r="V97" s="7">
        <v>0</v>
      </c>
      <c r="W97" s="14"/>
      <c r="X97" s="10"/>
      <c r="Y97" s="10">
        <f t="shared" si="14"/>
        <v>0</v>
      </c>
      <c r="Z97" s="10"/>
      <c r="AA97" s="10">
        <v>0</v>
      </c>
      <c r="AB97" s="10"/>
      <c r="AC97" s="10">
        <f t="shared" si="15"/>
        <v>0</v>
      </c>
      <c r="AD97" s="10"/>
      <c r="AF97" s="29">
        <f t="shared" ref="AF97:AF100" si="17">H97</f>
        <v>600</v>
      </c>
      <c r="AH97" s="43">
        <v>600</v>
      </c>
    </row>
    <row r="98" spans="4:36">
      <c r="D98" s="12" t="s">
        <v>100</v>
      </c>
      <c r="E98" s="12"/>
      <c r="F98" s="12" t="s">
        <v>23</v>
      </c>
      <c r="G98" s="12"/>
      <c r="H98" s="13">
        <v>44</v>
      </c>
      <c r="I98" s="14"/>
      <c r="J98" s="15">
        <v>0</v>
      </c>
      <c r="K98" s="15"/>
      <c r="L98" s="15">
        <v>0</v>
      </c>
      <c r="M98" s="15"/>
      <c r="N98" s="15">
        <v>0</v>
      </c>
      <c r="O98" s="15"/>
      <c r="P98" s="15">
        <v>0</v>
      </c>
      <c r="Q98" s="15"/>
      <c r="R98" s="15">
        <v>0</v>
      </c>
      <c r="S98" s="15"/>
      <c r="T98">
        <v>0</v>
      </c>
      <c r="V98" s="7">
        <v>0</v>
      </c>
      <c r="W98" s="14"/>
      <c r="X98" s="10"/>
      <c r="Y98" s="10">
        <f t="shared" si="14"/>
        <v>0</v>
      </c>
      <c r="Z98" s="10"/>
      <c r="AA98" s="10">
        <v>0</v>
      </c>
      <c r="AB98" s="10"/>
      <c r="AC98" s="10">
        <f t="shared" si="15"/>
        <v>0</v>
      </c>
      <c r="AD98" s="10"/>
      <c r="AF98" s="29">
        <f t="shared" si="17"/>
        <v>44</v>
      </c>
      <c r="AH98" s="43">
        <v>44</v>
      </c>
    </row>
    <row r="99" spans="4:36">
      <c r="D99" s="7" t="s">
        <v>101</v>
      </c>
      <c r="E99" s="7"/>
      <c r="F99" s="7" t="s">
        <v>16</v>
      </c>
      <c r="G99" s="12"/>
      <c r="H99" s="9">
        <v>250</v>
      </c>
      <c r="J99" s="10">
        <v>456</v>
      </c>
      <c r="K99" s="10"/>
      <c r="L99" s="10">
        <v>0</v>
      </c>
      <c r="M99" s="10"/>
      <c r="N99" s="10">
        <v>0</v>
      </c>
      <c r="O99" s="10"/>
      <c r="P99" s="10">
        <v>0</v>
      </c>
      <c r="Q99" s="10"/>
      <c r="R99" s="10">
        <v>0</v>
      </c>
      <c r="S99" s="10"/>
      <c r="T99">
        <v>0</v>
      </c>
      <c r="V99" s="7">
        <v>38</v>
      </c>
      <c r="X99" s="10"/>
      <c r="Y99" s="10">
        <f t="shared" si="14"/>
        <v>494</v>
      </c>
      <c r="Z99" s="10"/>
      <c r="AA99" s="10">
        <f>Y99/10*2</f>
        <v>98.8</v>
      </c>
      <c r="AB99" s="10"/>
      <c r="AC99" s="10">
        <f t="shared" si="15"/>
        <v>592.79999999999995</v>
      </c>
      <c r="AD99" s="10"/>
      <c r="AF99" s="29">
        <f t="shared" si="17"/>
        <v>250</v>
      </c>
      <c r="AH99" s="43">
        <v>600</v>
      </c>
    </row>
    <row r="100" spans="4:36">
      <c r="D100" s="7" t="s">
        <v>102</v>
      </c>
      <c r="E100" s="7"/>
      <c r="F100" s="7" t="s">
        <v>47</v>
      </c>
      <c r="G100" s="12"/>
      <c r="H100" s="9">
        <v>0</v>
      </c>
      <c r="J100" s="10">
        <v>0</v>
      </c>
      <c r="K100" s="10"/>
      <c r="L100" s="10">
        <v>0</v>
      </c>
      <c r="M100" s="10"/>
      <c r="N100" s="10">
        <v>0</v>
      </c>
      <c r="O100" s="10"/>
      <c r="P100" s="10">
        <v>0</v>
      </c>
      <c r="Q100" s="10"/>
      <c r="R100" s="10">
        <v>0</v>
      </c>
      <c r="S100" s="10"/>
      <c r="T100">
        <v>0</v>
      </c>
      <c r="V100" s="7">
        <v>0</v>
      </c>
      <c r="X100" s="10"/>
      <c r="Y100" s="10">
        <f t="shared" si="14"/>
        <v>0</v>
      </c>
      <c r="Z100" s="10"/>
      <c r="AA100" s="10">
        <v>0</v>
      </c>
      <c r="AB100" s="10"/>
      <c r="AC100" s="10">
        <f t="shared" si="15"/>
        <v>0</v>
      </c>
      <c r="AD100" s="10"/>
      <c r="AF100" s="29">
        <f t="shared" si="17"/>
        <v>0</v>
      </c>
      <c r="AH100" s="43">
        <v>0</v>
      </c>
    </row>
    <row r="101" spans="4:36">
      <c r="D101" s="7" t="s">
        <v>103</v>
      </c>
      <c r="E101" s="7"/>
      <c r="F101" s="7" t="s">
        <v>16</v>
      </c>
      <c r="G101" s="7"/>
      <c r="H101" s="9">
        <v>1200</v>
      </c>
      <c r="J101" s="10">
        <v>1746</v>
      </c>
      <c r="K101" s="10"/>
      <c r="L101" s="10">
        <v>0</v>
      </c>
      <c r="M101" s="10"/>
      <c r="N101" s="10">
        <v>0</v>
      </c>
      <c r="O101" s="10"/>
      <c r="P101" s="10">
        <v>0</v>
      </c>
      <c r="Q101" s="10"/>
      <c r="R101" s="10">
        <v>0</v>
      </c>
      <c r="S101" s="10"/>
      <c r="T101">
        <v>0</v>
      </c>
      <c r="V101" s="7">
        <v>0</v>
      </c>
      <c r="X101" s="10"/>
      <c r="Y101" s="10">
        <f t="shared" si="14"/>
        <v>1746</v>
      </c>
      <c r="Z101" s="10"/>
      <c r="AA101" s="10">
        <v>0</v>
      </c>
      <c r="AB101" s="10"/>
      <c r="AC101" s="10">
        <f t="shared" si="15"/>
        <v>1746</v>
      </c>
      <c r="AD101" s="10"/>
      <c r="AF101" s="33">
        <v>900</v>
      </c>
      <c r="AH101" s="43">
        <v>900</v>
      </c>
    </row>
    <row r="102" spans="4:36">
      <c r="D102" s="7" t="s">
        <v>104</v>
      </c>
      <c r="E102" s="7"/>
      <c r="F102" s="7"/>
      <c r="G102" s="7"/>
      <c r="H102" s="21">
        <f>SUM(H83:H101)</f>
        <v>87454.2</v>
      </c>
      <c r="J102" s="11">
        <f>SUM(J83:J101)</f>
        <v>20519</v>
      </c>
      <c r="K102" s="9"/>
      <c r="L102" s="11">
        <f>SUM(L83:L101)</f>
        <v>6150</v>
      </c>
      <c r="M102" s="9"/>
      <c r="N102" s="11">
        <f>SUM(N83:N101)</f>
        <v>6538</v>
      </c>
      <c r="O102" s="9"/>
      <c r="P102" s="11">
        <f>SUM(P83:P101)</f>
        <v>7077</v>
      </c>
      <c r="Q102" s="9"/>
      <c r="R102" s="11">
        <f>SUM(R83:R101)</f>
        <v>6167</v>
      </c>
      <c r="S102" s="9"/>
      <c r="T102" s="11">
        <f>SUM(T83:T101)</f>
        <v>6762</v>
      </c>
      <c r="U102" s="9"/>
      <c r="V102" s="21">
        <f>SUM(V83:V101)</f>
        <v>13812</v>
      </c>
      <c r="X102" s="10"/>
      <c r="Y102" s="11">
        <f>SUM(Y83:Y101)</f>
        <v>67025</v>
      </c>
      <c r="Z102" s="10"/>
      <c r="AA102" s="11">
        <f>SUM(AA83:AA101)</f>
        <v>14485.2</v>
      </c>
      <c r="AB102" s="10"/>
      <c r="AC102" s="11">
        <f>SUM(AC83:AC101)</f>
        <v>81510.2</v>
      </c>
      <c r="AD102" s="10"/>
      <c r="AF102" s="31">
        <f>SUM(AF83:AF101)</f>
        <v>87194.2</v>
      </c>
      <c r="AH102" s="41">
        <f>SUM(AH83:AH101)</f>
        <v>84325</v>
      </c>
    </row>
    <row r="103" spans="4:36">
      <c r="D103" s="7"/>
      <c r="E103" s="7"/>
      <c r="F103" s="7"/>
      <c r="G103" s="7"/>
      <c r="H103" s="9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V103" s="7"/>
      <c r="X103" s="10"/>
      <c r="Y103" s="10"/>
      <c r="Z103" s="10"/>
      <c r="AA103" s="10"/>
      <c r="AB103" s="10"/>
      <c r="AC103" s="10"/>
      <c r="AD103" s="10"/>
      <c r="AF103" s="28"/>
      <c r="AH103" s="38"/>
    </row>
    <row r="104" spans="4:36">
      <c r="D104" s="6" t="s">
        <v>105</v>
      </c>
      <c r="E104" s="7"/>
      <c r="F104" s="7"/>
      <c r="G104" s="7"/>
      <c r="H104" s="9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V104" s="7"/>
      <c r="X104" s="10"/>
      <c r="Y104" s="10"/>
      <c r="Z104" s="10"/>
      <c r="AA104" s="10"/>
      <c r="AB104" s="10"/>
      <c r="AC104" s="10"/>
      <c r="AD104" s="10"/>
      <c r="AF104" s="28"/>
      <c r="AH104" s="38"/>
    </row>
    <row r="105" spans="4:36">
      <c r="D105" s="7" t="s">
        <v>106</v>
      </c>
      <c r="E105" s="7"/>
      <c r="F105" s="7" t="s">
        <v>16</v>
      </c>
      <c r="G105" s="7"/>
      <c r="H105" s="13">
        <v>82054</v>
      </c>
      <c r="J105" s="10">
        <v>19614</v>
      </c>
      <c r="K105" s="10"/>
      <c r="L105" s="10">
        <v>6538</v>
      </c>
      <c r="M105" s="10"/>
      <c r="N105" s="10">
        <v>6538</v>
      </c>
      <c r="O105" s="10"/>
      <c r="P105" s="10">
        <v>6538</v>
      </c>
      <c r="Q105" s="10"/>
      <c r="R105" s="10">
        <v>6538</v>
      </c>
      <c r="S105" s="10"/>
      <c r="T105">
        <v>6538</v>
      </c>
      <c r="V105" s="7">
        <v>13076</v>
      </c>
      <c r="X105" s="10"/>
      <c r="Y105" s="10">
        <f t="shared" ref="Y105:Y107" si="18">J105+L105+N105+P105+R105+T105+V105</f>
        <v>65380</v>
      </c>
      <c r="Z105" s="10"/>
      <c r="AA105" s="10">
        <v>16674</v>
      </c>
      <c r="AB105" s="10"/>
      <c r="AC105" s="10">
        <f t="shared" ref="AC105:AC107" si="19">Y105+AA105</f>
        <v>82054</v>
      </c>
      <c r="AD105" s="10"/>
      <c r="AF105" s="33">
        <v>82054</v>
      </c>
      <c r="AH105" s="43">
        <v>82054</v>
      </c>
    </row>
    <row r="106" spans="4:36">
      <c r="D106" s="7" t="s">
        <v>107</v>
      </c>
      <c r="E106" s="7"/>
      <c r="F106" s="7" t="s">
        <v>23</v>
      </c>
      <c r="G106" s="7"/>
      <c r="H106" s="9">
        <v>400</v>
      </c>
      <c r="J106" s="10">
        <v>449</v>
      </c>
      <c r="K106" s="10"/>
      <c r="L106" s="10">
        <v>0</v>
      </c>
      <c r="M106" s="10"/>
      <c r="N106" s="10">
        <v>0</v>
      </c>
      <c r="O106" s="10"/>
      <c r="P106" s="10">
        <v>0</v>
      </c>
      <c r="Q106" s="10"/>
      <c r="R106" s="10">
        <v>132</v>
      </c>
      <c r="S106" s="10"/>
      <c r="T106">
        <v>0</v>
      </c>
      <c r="V106" s="7">
        <v>568</v>
      </c>
      <c r="X106" s="10"/>
      <c r="Y106" s="10">
        <f t="shared" si="18"/>
        <v>1149</v>
      </c>
      <c r="Z106" s="10"/>
      <c r="AA106" s="10">
        <v>0</v>
      </c>
      <c r="AB106" s="10"/>
      <c r="AC106" s="10">
        <f t="shared" si="19"/>
        <v>1149</v>
      </c>
      <c r="AD106" s="10"/>
      <c r="AF106" s="33">
        <v>400</v>
      </c>
      <c r="AH106" s="43">
        <v>400</v>
      </c>
      <c r="AJ106" t="s">
        <v>147</v>
      </c>
    </row>
    <row r="107" spans="4:36">
      <c r="D107" s="7" t="s">
        <v>108</v>
      </c>
      <c r="E107" s="7"/>
      <c r="F107" s="7" t="s">
        <v>23</v>
      </c>
      <c r="G107" s="7"/>
      <c r="H107" s="9">
        <v>900</v>
      </c>
      <c r="J107" s="10">
        <v>0</v>
      </c>
      <c r="K107" s="10"/>
      <c r="L107" s="10">
        <v>0</v>
      </c>
      <c r="M107" s="10"/>
      <c r="N107" s="10">
        <v>0</v>
      </c>
      <c r="O107" s="10"/>
      <c r="P107" s="10">
        <v>0</v>
      </c>
      <c r="Q107" s="10"/>
      <c r="R107" s="10">
        <v>100</v>
      </c>
      <c r="S107" s="10"/>
      <c r="T107">
        <v>0</v>
      </c>
      <c r="V107" s="7">
        <v>425</v>
      </c>
      <c r="X107" s="10"/>
      <c r="Y107" s="10">
        <f t="shared" si="18"/>
        <v>525</v>
      </c>
      <c r="Z107" s="10"/>
      <c r="AA107" s="10">
        <v>0</v>
      </c>
      <c r="AB107" s="10"/>
      <c r="AC107" s="10">
        <f t="shared" si="19"/>
        <v>525</v>
      </c>
      <c r="AD107" s="10"/>
      <c r="AF107" s="33">
        <v>1400</v>
      </c>
      <c r="AH107" s="43">
        <v>1400</v>
      </c>
    </row>
    <row r="108" spans="4:36">
      <c r="D108" s="7" t="s">
        <v>109</v>
      </c>
      <c r="E108" s="7"/>
      <c r="F108" s="7"/>
      <c r="G108" s="7"/>
      <c r="H108" s="21">
        <f>SUM(H105:H107)</f>
        <v>83354</v>
      </c>
      <c r="J108" s="11">
        <f>SUM(J105:J107)</f>
        <v>20063</v>
      </c>
      <c r="K108" s="9"/>
      <c r="L108" s="11">
        <f>SUM(L105:L107)</f>
        <v>6538</v>
      </c>
      <c r="M108" s="9"/>
      <c r="N108" s="11">
        <f>SUM(N105:N107)</f>
        <v>6538</v>
      </c>
      <c r="O108" s="9"/>
      <c r="P108" s="11">
        <f>SUM(P105:P107)</f>
        <v>6538</v>
      </c>
      <c r="Q108" s="9"/>
      <c r="R108" s="11">
        <f>SUM(R105:R107)</f>
        <v>6770</v>
      </c>
      <c r="S108" s="9"/>
      <c r="T108" s="11">
        <f>SUM(T105:T107)</f>
        <v>6538</v>
      </c>
      <c r="U108" s="9"/>
      <c r="V108" s="21">
        <f>SUM(V105:V107)</f>
        <v>14069</v>
      </c>
      <c r="X108" s="10"/>
      <c r="Y108" s="11">
        <f>SUM(Y105:Y107)</f>
        <v>67054</v>
      </c>
      <c r="Z108" s="10"/>
      <c r="AA108" s="11">
        <f>SUM(AA105:AA107)</f>
        <v>16674</v>
      </c>
      <c r="AB108" s="10"/>
      <c r="AC108" s="11">
        <f>SUM(AC105:AC107)</f>
        <v>83728</v>
      </c>
      <c r="AD108" s="10"/>
      <c r="AF108" s="31">
        <f>SUM(AF105:AF107)</f>
        <v>83854</v>
      </c>
      <c r="AH108" s="41">
        <f>SUM(AH105:AH107)</f>
        <v>83854</v>
      </c>
    </row>
    <row r="109" spans="4:36">
      <c r="D109" s="7"/>
      <c r="E109" s="7"/>
      <c r="F109" s="7"/>
      <c r="G109" s="7"/>
      <c r="H109" s="9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V109" s="7"/>
      <c r="X109" s="10"/>
      <c r="Y109" s="10"/>
      <c r="Z109" s="10"/>
      <c r="AA109" s="10"/>
      <c r="AB109" s="10"/>
      <c r="AC109" s="10"/>
      <c r="AD109" s="10"/>
      <c r="AF109" s="28"/>
      <c r="AH109" s="38"/>
    </row>
    <row r="110" spans="4:36">
      <c r="D110" s="6" t="s">
        <v>110</v>
      </c>
      <c r="E110" s="7"/>
      <c r="F110" s="7"/>
      <c r="G110" s="7"/>
      <c r="H110" s="9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V110" s="7"/>
      <c r="X110" s="10"/>
      <c r="Y110" s="10"/>
      <c r="Z110" s="10"/>
      <c r="AA110" s="10"/>
      <c r="AB110" s="10"/>
      <c r="AC110" s="10"/>
      <c r="AD110" s="10"/>
      <c r="AF110" s="28"/>
      <c r="AH110" s="38"/>
    </row>
    <row r="111" spans="4:36">
      <c r="D111" s="7" t="s">
        <v>111</v>
      </c>
      <c r="E111" s="7"/>
      <c r="F111" s="7" t="s">
        <v>112</v>
      </c>
      <c r="G111" s="7"/>
      <c r="H111" s="9"/>
      <c r="J111" s="10">
        <v>1250</v>
      </c>
      <c r="K111" s="10"/>
      <c r="L111" s="10">
        <v>417</v>
      </c>
      <c r="M111" s="10"/>
      <c r="N111" s="10">
        <v>417</v>
      </c>
      <c r="O111" s="10"/>
      <c r="P111" s="10">
        <v>417</v>
      </c>
      <c r="Q111" s="10"/>
      <c r="R111" s="10">
        <v>417</v>
      </c>
      <c r="S111" s="10"/>
      <c r="T111">
        <v>417</v>
      </c>
      <c r="V111" s="7">
        <v>833</v>
      </c>
      <c r="X111" s="10"/>
      <c r="Y111" s="10">
        <f t="shared" ref="Y111:Y115" si="20">J111+L111+N111+P111+R111+T111+V111</f>
        <v>4168</v>
      </c>
      <c r="Z111" s="10"/>
      <c r="AA111" s="10">
        <v>833</v>
      </c>
      <c r="AB111" s="10"/>
      <c r="AC111" s="10">
        <f t="shared" ref="AC111:AC115" si="21">Y111+AA111</f>
        <v>5001</v>
      </c>
      <c r="AD111" s="10"/>
      <c r="AF111" s="28"/>
      <c r="AH111" s="38"/>
    </row>
    <row r="112" spans="4:36">
      <c r="D112" s="7" t="s">
        <v>113</v>
      </c>
      <c r="E112" s="7"/>
      <c r="F112" s="7" t="s">
        <v>112</v>
      </c>
      <c r="G112" s="7"/>
      <c r="H112" s="9"/>
      <c r="J112" s="10">
        <v>500</v>
      </c>
      <c r="K112" s="10"/>
      <c r="L112" s="10">
        <v>167</v>
      </c>
      <c r="M112" s="10"/>
      <c r="N112" s="10">
        <v>167</v>
      </c>
      <c r="O112" s="10"/>
      <c r="P112" s="10">
        <v>167</v>
      </c>
      <c r="Q112" s="10"/>
      <c r="R112" s="10">
        <v>167</v>
      </c>
      <c r="S112" s="10"/>
      <c r="T112">
        <v>167</v>
      </c>
      <c r="V112" s="7">
        <v>333</v>
      </c>
      <c r="X112" s="10"/>
      <c r="Y112" s="10">
        <f t="shared" si="20"/>
        <v>1668</v>
      </c>
      <c r="Z112" s="10"/>
      <c r="AA112" s="10">
        <v>333</v>
      </c>
      <c r="AB112" s="10"/>
      <c r="AC112" s="10">
        <f t="shared" si="21"/>
        <v>2001</v>
      </c>
      <c r="AD112" s="10"/>
      <c r="AF112" s="28"/>
      <c r="AH112" s="38"/>
    </row>
    <row r="113" spans="4:39">
      <c r="D113" s="7" t="s">
        <v>114</v>
      </c>
      <c r="E113" s="7"/>
      <c r="F113" s="7" t="s">
        <v>112</v>
      </c>
      <c r="G113" s="7"/>
      <c r="H113" s="9"/>
      <c r="J113" s="10">
        <v>575</v>
      </c>
      <c r="K113" s="10"/>
      <c r="L113" s="10">
        <v>55</v>
      </c>
      <c r="M113" s="10"/>
      <c r="N113" s="10">
        <v>25</v>
      </c>
      <c r="O113" s="10"/>
      <c r="P113" s="10">
        <v>25</v>
      </c>
      <c r="Q113" s="10"/>
      <c r="R113" s="10">
        <v>25</v>
      </c>
      <c r="S113" s="10"/>
      <c r="T113">
        <v>25</v>
      </c>
      <c r="V113" s="7">
        <v>50</v>
      </c>
      <c r="X113" s="10"/>
      <c r="Y113" s="10">
        <f t="shared" si="20"/>
        <v>780</v>
      </c>
      <c r="Z113" s="10"/>
      <c r="AA113" s="10">
        <v>100</v>
      </c>
      <c r="AB113" s="10"/>
      <c r="AC113" s="10">
        <f t="shared" si="21"/>
        <v>880</v>
      </c>
      <c r="AD113" s="10"/>
      <c r="AF113" s="28"/>
      <c r="AH113" s="38"/>
      <c r="AJ113" t="s">
        <v>148</v>
      </c>
    </row>
    <row r="114" spans="4:39">
      <c r="D114" s="7" t="s">
        <v>115</v>
      </c>
      <c r="E114" s="7"/>
      <c r="F114" s="7" t="s">
        <v>112</v>
      </c>
      <c r="G114" s="7"/>
      <c r="H114" s="9"/>
      <c r="J114" s="10">
        <v>1250</v>
      </c>
      <c r="K114" s="10"/>
      <c r="L114" s="10">
        <v>417</v>
      </c>
      <c r="M114" s="10"/>
      <c r="N114" s="10">
        <v>417</v>
      </c>
      <c r="O114" s="10"/>
      <c r="P114" s="10">
        <v>417</v>
      </c>
      <c r="Q114" s="10"/>
      <c r="R114" s="10">
        <v>417</v>
      </c>
      <c r="S114" s="10"/>
      <c r="T114">
        <v>417</v>
      </c>
      <c r="V114" s="7">
        <v>833</v>
      </c>
      <c r="X114" s="10"/>
      <c r="Y114" s="10">
        <f t="shared" si="20"/>
        <v>4168</v>
      </c>
      <c r="Z114" s="10"/>
      <c r="AA114" s="10">
        <v>833</v>
      </c>
      <c r="AB114" s="10"/>
      <c r="AC114" s="10">
        <f t="shared" si="21"/>
        <v>5001</v>
      </c>
      <c r="AD114" s="10"/>
      <c r="AF114" s="28"/>
      <c r="AH114" s="38"/>
    </row>
    <row r="115" spans="4:39">
      <c r="D115" s="7" t="s">
        <v>116</v>
      </c>
      <c r="E115" s="7"/>
      <c r="F115" s="7" t="s">
        <v>112</v>
      </c>
      <c r="G115" s="7"/>
      <c r="H115" s="9"/>
      <c r="J115" s="10">
        <v>300</v>
      </c>
      <c r="K115" s="10"/>
      <c r="L115" s="10">
        <v>0</v>
      </c>
      <c r="M115" s="10"/>
      <c r="N115" s="10">
        <v>0</v>
      </c>
      <c r="O115" s="10"/>
      <c r="P115" s="10">
        <v>0</v>
      </c>
      <c r="Q115" s="10"/>
      <c r="R115" s="10">
        <v>0</v>
      </c>
      <c r="S115" s="10"/>
      <c r="T115">
        <v>0</v>
      </c>
      <c r="V115" s="7">
        <v>0</v>
      </c>
      <c r="X115" s="10"/>
      <c r="Y115" s="10">
        <f t="shared" si="20"/>
        <v>300</v>
      </c>
      <c r="Z115" s="10"/>
      <c r="AA115" s="10">
        <v>0</v>
      </c>
      <c r="AB115" s="10"/>
      <c r="AC115" s="10">
        <f t="shared" si="21"/>
        <v>300</v>
      </c>
      <c r="AD115" s="10"/>
      <c r="AF115" s="28"/>
      <c r="AH115" s="38"/>
    </row>
    <row r="116" spans="4:39">
      <c r="D116" s="7" t="s">
        <v>117</v>
      </c>
      <c r="E116" s="7"/>
      <c r="F116" s="7"/>
      <c r="G116" s="7"/>
      <c r="H116" s="13">
        <v>17396</v>
      </c>
      <c r="J116" s="11">
        <f>SUM(J111:J115)</f>
        <v>3875</v>
      </c>
      <c r="K116" s="9"/>
      <c r="L116" s="11">
        <f>SUM(L111:L115)</f>
        <v>1056</v>
      </c>
      <c r="M116" s="9"/>
      <c r="N116" s="11">
        <f>SUM(N111:N115)</f>
        <v>1026</v>
      </c>
      <c r="O116" s="9"/>
      <c r="P116" s="11">
        <f>SUM(P111:P115)</f>
        <v>1026</v>
      </c>
      <c r="Q116" s="9"/>
      <c r="R116" s="11">
        <f>SUM(R111:R115)</f>
        <v>1026</v>
      </c>
      <c r="S116" s="9"/>
      <c r="T116" s="11">
        <f>SUM(T111:T115)</f>
        <v>1026</v>
      </c>
      <c r="U116" s="9"/>
      <c r="V116" s="11">
        <f>SUM(V111:V115)</f>
        <v>2049</v>
      </c>
      <c r="X116" s="10"/>
      <c r="Y116" s="11">
        <f>SUM(Y111:Y115)</f>
        <v>11084</v>
      </c>
      <c r="Z116" s="10"/>
      <c r="AA116" s="11">
        <f>SUM(AA111:AA115)</f>
        <v>2099</v>
      </c>
      <c r="AB116" s="10"/>
      <c r="AC116" s="11">
        <f>SUM(AC111:AC115)</f>
        <v>13183</v>
      </c>
      <c r="AD116" s="10"/>
      <c r="AF116" s="33">
        <v>17700</v>
      </c>
      <c r="AG116" s="7"/>
      <c r="AH116" s="43">
        <v>17700</v>
      </c>
    </row>
    <row r="117" spans="4:39">
      <c r="D117" s="7"/>
      <c r="E117" s="7"/>
      <c r="F117" s="7"/>
      <c r="G117" s="7"/>
      <c r="H117" s="9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V117" s="7"/>
      <c r="X117" s="10"/>
      <c r="Y117" s="10"/>
      <c r="Z117" s="10"/>
      <c r="AA117" s="10"/>
      <c r="AB117" s="10"/>
      <c r="AC117" s="10"/>
      <c r="AD117" s="10"/>
      <c r="AE117" s="20"/>
      <c r="AF117" s="28"/>
      <c r="AH117" s="38"/>
    </row>
    <row r="118" spans="4:39">
      <c r="D118" s="22" t="s">
        <v>34</v>
      </c>
      <c r="E118" s="22"/>
      <c r="F118" s="22"/>
      <c r="G118" s="22"/>
      <c r="H118" s="23">
        <f>H30</f>
        <v>205516.55352000002</v>
      </c>
      <c r="I118" s="24"/>
      <c r="J118" s="25">
        <f>J30</f>
        <v>53559</v>
      </c>
      <c r="K118" s="25"/>
      <c r="L118" s="25">
        <f>L30</f>
        <v>16881</v>
      </c>
      <c r="M118" s="25"/>
      <c r="N118" s="25">
        <f>N30</f>
        <v>16158</v>
      </c>
      <c r="O118" s="25"/>
      <c r="P118" s="25">
        <f>P30</f>
        <v>15520</v>
      </c>
      <c r="Q118" s="25"/>
      <c r="R118" s="25">
        <f>R30</f>
        <v>16970</v>
      </c>
      <c r="S118" s="25"/>
      <c r="T118" s="25">
        <f>T30</f>
        <v>21024</v>
      </c>
      <c r="U118" s="25"/>
      <c r="V118" s="25">
        <f>V30</f>
        <v>33070</v>
      </c>
      <c r="X118" s="10"/>
      <c r="Y118" s="25">
        <f>Y30</f>
        <v>173182</v>
      </c>
      <c r="Z118" s="10"/>
      <c r="AA118" s="25">
        <f>AA30</f>
        <v>33675.75</v>
      </c>
      <c r="AB118" s="10"/>
      <c r="AC118" s="25">
        <f>AC30</f>
        <v>206857.75</v>
      </c>
      <c r="AD118" s="10"/>
      <c r="AF118" s="34">
        <f>AF30</f>
        <v>188028</v>
      </c>
      <c r="AH118" s="45">
        <f>AH30</f>
        <v>191118</v>
      </c>
    </row>
    <row r="119" spans="4:39">
      <c r="D119" s="22"/>
      <c r="E119" s="22"/>
      <c r="F119" s="22"/>
      <c r="G119" s="22"/>
      <c r="H119" s="18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V119" s="7"/>
      <c r="X119" s="10"/>
      <c r="Y119" s="10"/>
      <c r="Z119" s="10"/>
      <c r="AA119" s="10"/>
      <c r="AB119" s="10"/>
      <c r="AC119" s="10"/>
      <c r="AD119" s="10"/>
      <c r="AF119" s="28"/>
      <c r="AH119" s="38"/>
      <c r="AM119" s="1"/>
    </row>
    <row r="120" spans="4:39">
      <c r="D120" s="22" t="s">
        <v>118</v>
      </c>
      <c r="E120" s="22"/>
      <c r="F120" s="22"/>
      <c r="G120" s="22"/>
      <c r="H120" s="23">
        <f>H49+H57+H66+H72+H80+H102+H108+H116</f>
        <v>234797.4</v>
      </c>
      <c r="I120" s="24"/>
      <c r="J120" s="23">
        <f>J49+J57+J66+J72+J80+J102+J108+J116</f>
        <v>55503</v>
      </c>
      <c r="K120" s="23"/>
      <c r="L120" s="23">
        <f>L49+L57+L66+L72+L80+L102+L108+L116</f>
        <v>15821</v>
      </c>
      <c r="M120" s="23"/>
      <c r="N120" s="23">
        <f>N49+N57+N66+N72+N80+N102+N108+N116</f>
        <v>15530</v>
      </c>
      <c r="O120" s="23"/>
      <c r="P120" s="23">
        <f>P49+P57+P66+P72+P80+P102+P108+P116</f>
        <v>18719</v>
      </c>
      <c r="Q120" s="23"/>
      <c r="R120" s="23">
        <f>R49+R57+R66+R72+R80+R102+R108+R116</f>
        <v>15236</v>
      </c>
      <c r="S120" s="23"/>
      <c r="T120" s="23">
        <f>T49+T57+T66+T72+T80+T102+T108+T116</f>
        <v>16237</v>
      </c>
      <c r="U120" s="23"/>
      <c r="V120" s="23">
        <f>V49+V57+V66+V72+V80+V102+V108+V116</f>
        <v>37315</v>
      </c>
      <c r="X120" s="10"/>
      <c r="Y120" s="23">
        <f>Y49+Y57+Y66+Y72+Y80+Y102+Y108+Y116</f>
        <v>174361</v>
      </c>
      <c r="Z120" s="10"/>
      <c r="AA120" s="23">
        <f>AA49+AA57+AA66+AA72+AA80+AA102+AA108+AA116</f>
        <v>43560.7</v>
      </c>
      <c r="AB120" s="10"/>
      <c r="AC120" s="23">
        <f>AC49+AC57+AC66+AC72+AC80+AC102+AC108+AC116</f>
        <v>217715.7</v>
      </c>
      <c r="AD120" s="10"/>
      <c r="AF120" s="35">
        <f>AF49+AF57+AF66+AF72+AF80+AF102+AF108+AF116</f>
        <v>235781.4</v>
      </c>
      <c r="AH120" s="46">
        <f>AH49+AH57+AH66+AH72+AH80+AH102+AH108+AH116</f>
        <v>225942</v>
      </c>
    </row>
    <row r="121" spans="4:39">
      <c r="D121" s="22"/>
      <c r="E121" s="22"/>
      <c r="F121" s="22"/>
      <c r="G121" s="22"/>
      <c r="H121" s="18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V121" s="7"/>
      <c r="X121" s="10"/>
      <c r="Y121" s="10"/>
      <c r="Z121" s="10"/>
      <c r="AA121" s="10"/>
      <c r="AB121" s="10"/>
      <c r="AC121" s="10"/>
      <c r="AD121" s="10"/>
      <c r="AF121" s="28"/>
      <c r="AH121" s="38"/>
    </row>
    <row r="122" spans="4:39" ht="16.5" thickBot="1">
      <c r="D122" s="22" t="s">
        <v>119</v>
      </c>
      <c r="E122" s="22"/>
      <c r="F122" s="22"/>
      <c r="G122" s="22"/>
      <c r="H122" s="26">
        <f>H118-H120</f>
        <v>-29280.846479999978</v>
      </c>
      <c r="I122" s="24"/>
      <c r="J122" s="27">
        <f>J118-J120</f>
        <v>-1944</v>
      </c>
      <c r="K122" s="18"/>
      <c r="L122" s="27">
        <f>L118-L120</f>
        <v>1060</v>
      </c>
      <c r="M122" s="18"/>
      <c r="N122" s="27">
        <f>N118-N120</f>
        <v>628</v>
      </c>
      <c r="O122" s="18"/>
      <c r="P122" s="27">
        <f>P118-P120</f>
        <v>-3199</v>
      </c>
      <c r="Q122" s="18"/>
      <c r="R122" s="27">
        <f>R118-R120</f>
        <v>1734</v>
      </c>
      <c r="S122" s="18"/>
      <c r="T122" s="27">
        <f>T118-T120</f>
        <v>4787</v>
      </c>
      <c r="U122" s="18"/>
      <c r="V122" s="26">
        <f>V118-V120</f>
        <v>-4245</v>
      </c>
      <c r="X122" s="25"/>
      <c r="Y122" s="27">
        <f>Y118-Y120</f>
        <v>-1179</v>
      </c>
      <c r="Z122" s="25"/>
      <c r="AA122" s="27">
        <f>AA118-AA120</f>
        <v>-9884.9499999999971</v>
      </c>
      <c r="AB122" s="25"/>
      <c r="AC122" s="27">
        <f>AC118-AC120</f>
        <v>-10857.950000000012</v>
      </c>
      <c r="AD122" s="25"/>
      <c r="AF122" s="36">
        <f>AF118-AF120</f>
        <v>-47753.399999999994</v>
      </c>
      <c r="AH122" s="47">
        <f>AH118-AH120</f>
        <v>-34824</v>
      </c>
    </row>
    <row r="123" spans="4:39" ht="16.5" thickTop="1">
      <c r="H123" s="2"/>
      <c r="V123" s="7"/>
    </row>
    <row r="124" spans="4:39">
      <c r="V124" s="7"/>
    </row>
    <row r="125" spans="4:39">
      <c r="V125" s="7"/>
    </row>
    <row r="126" spans="4:39">
      <c r="Q126" s="7"/>
    </row>
    <row r="127" spans="4:39">
      <c r="Q127" s="7"/>
    </row>
    <row r="128" spans="4:39">
      <c r="Q128" s="7"/>
    </row>
    <row r="129" spans="17:37">
      <c r="Q129" s="7"/>
    </row>
    <row r="130" spans="17:37">
      <c r="Q130" s="7"/>
      <c r="AG130" s="10"/>
      <c r="AH130" s="10"/>
    </row>
    <row r="131" spans="17:37">
      <c r="Q131" s="7"/>
    </row>
    <row r="132" spans="17:37">
      <c r="Q132" s="7"/>
    </row>
    <row r="133" spans="17:37">
      <c r="V133" s="7"/>
      <c r="AJ133" s="10"/>
      <c r="AK133" s="10"/>
    </row>
    <row r="134" spans="17:37">
      <c r="V134" s="7"/>
    </row>
    <row r="135" spans="17:37">
      <c r="V135" s="7"/>
    </row>
    <row r="136" spans="17:37">
      <c r="V136" s="7"/>
      <c r="AG136" s="10"/>
      <c r="AH136" s="10"/>
      <c r="AI136" s="10"/>
    </row>
    <row r="137" spans="17:37">
      <c r="V137" s="7"/>
    </row>
    <row r="138" spans="17:37">
      <c r="V138" s="7"/>
    </row>
    <row r="139" spans="17:37">
      <c r="V139" s="7"/>
    </row>
  </sheetData>
  <mergeCells count="1">
    <mergeCell ref="AF2:AH2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Budgetreport</vt:lpstr>
    </vt:vector>
  </TitlesOfParts>
  <Company>change management associates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taylor</dc:creator>
  <cp:lastModifiedBy>Graham</cp:lastModifiedBy>
  <dcterms:created xsi:type="dcterms:W3CDTF">2019-10-11T13:00:01Z</dcterms:created>
  <dcterms:modified xsi:type="dcterms:W3CDTF">2019-11-09T20:18:06Z</dcterms:modified>
</cp:coreProperties>
</file>