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440" windowHeight="15540" tabRatio="500"/>
  </bookViews>
  <sheets>
    <sheet name="Budgetreport" sheetId="1" r:id="rId1"/>
    <sheet name="Bankbalances" sheetId="2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/>
  <c r="N10"/>
  <c r="N23"/>
  <c r="N25"/>
  <c r="N112"/>
  <c r="N44"/>
  <c r="N51"/>
  <c r="N59"/>
  <c r="N60"/>
  <c r="N67"/>
  <c r="N75"/>
  <c r="N82"/>
  <c r="N96"/>
  <c r="N102"/>
  <c r="N110"/>
  <c r="N114"/>
  <c r="N116"/>
  <c r="P6"/>
  <c r="P10"/>
  <c r="P23"/>
  <c r="P25"/>
  <c r="P112"/>
  <c r="P44"/>
  <c r="P51"/>
  <c r="P60"/>
  <c r="P75"/>
  <c r="P81"/>
  <c r="P89"/>
  <c r="P96"/>
  <c r="P102"/>
  <c r="P110"/>
  <c r="P114"/>
  <c r="P116"/>
  <c r="R10"/>
  <c r="R23"/>
  <c r="R25"/>
  <c r="R112"/>
  <c r="R44"/>
  <c r="R51"/>
  <c r="R60"/>
  <c r="R67"/>
  <c r="R75"/>
  <c r="R81"/>
  <c r="R89"/>
  <c r="R96"/>
  <c r="R102"/>
  <c r="R110"/>
  <c r="R114"/>
  <c r="R116"/>
  <c r="T10"/>
  <c r="T14"/>
  <c r="T23"/>
  <c r="T25"/>
  <c r="T112"/>
  <c r="T44"/>
  <c r="T51"/>
  <c r="T60"/>
  <c r="T67"/>
  <c r="T75"/>
  <c r="T96"/>
  <c r="T102"/>
  <c r="T110"/>
  <c r="T114"/>
  <c r="T116"/>
  <c r="V10"/>
  <c r="V23"/>
  <c r="V25"/>
  <c r="V112"/>
  <c r="V44"/>
  <c r="V51"/>
  <c r="V60"/>
  <c r="V67"/>
  <c r="V75"/>
  <c r="V89"/>
  <c r="V96"/>
  <c r="V102"/>
  <c r="V110"/>
  <c r="V114"/>
  <c r="V116"/>
  <c r="X10"/>
  <c r="X23"/>
  <c r="X25"/>
  <c r="X112"/>
  <c r="X44"/>
  <c r="X51"/>
  <c r="X60"/>
  <c r="X67"/>
  <c r="X75"/>
  <c r="X96"/>
  <c r="X102"/>
  <c r="X110"/>
  <c r="X114"/>
  <c r="X116"/>
  <c r="Z10"/>
  <c r="Z23"/>
  <c r="Z25"/>
  <c r="Z112"/>
  <c r="Z44"/>
  <c r="Z51"/>
  <c r="Z60"/>
  <c r="Z67"/>
  <c r="Z73"/>
  <c r="Z75"/>
  <c r="Z89"/>
  <c r="Z96"/>
  <c r="Z102"/>
  <c r="Z110"/>
  <c r="Z114"/>
  <c r="Z116"/>
  <c r="AB10"/>
  <c r="AB23"/>
  <c r="AB25"/>
  <c r="AB112"/>
  <c r="AB44"/>
  <c r="AB47"/>
  <c r="AB51"/>
  <c r="AB60"/>
  <c r="AB67"/>
  <c r="AB75"/>
  <c r="AB96"/>
  <c r="AB102"/>
  <c r="AB110"/>
  <c r="AB114"/>
  <c r="AB116"/>
  <c r="AD116"/>
  <c r="AD114"/>
  <c r="AD112"/>
  <c r="AD109"/>
  <c r="AD108"/>
  <c r="AD107"/>
  <c r="AD106"/>
  <c r="AD105"/>
  <c r="AD101"/>
  <c r="AD100"/>
  <c r="AD99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4"/>
  <c r="AD73"/>
  <c r="AD72"/>
  <c r="AD71"/>
  <c r="AD70"/>
  <c r="AD66"/>
  <c r="AD65"/>
  <c r="AD64"/>
  <c r="AD63"/>
  <c r="AD59"/>
  <c r="AD58"/>
  <c r="AD57"/>
  <c r="AD56"/>
  <c r="AD55"/>
  <c r="AD54"/>
  <c r="AD50"/>
  <c r="AD49"/>
  <c r="AD48"/>
  <c r="AD47"/>
  <c r="AD43"/>
  <c r="AD42"/>
  <c r="AD41"/>
  <c r="AD40"/>
  <c r="AD39"/>
  <c r="AD38"/>
  <c r="AD37"/>
  <c r="AD36"/>
  <c r="AD35"/>
  <c r="AD34"/>
  <c r="AD33"/>
  <c r="AD32"/>
  <c r="AD31"/>
  <c r="AD25"/>
  <c r="AD22"/>
  <c r="AD21"/>
  <c r="AD20"/>
  <c r="AD19"/>
  <c r="AD18"/>
  <c r="AD17"/>
  <c r="AD16"/>
  <c r="AD15"/>
  <c r="AD14"/>
  <c r="AD13"/>
  <c r="AD7"/>
  <c r="AD8"/>
  <c r="AD6"/>
  <c r="H6" i="2"/>
  <c r="H12"/>
  <c r="G6"/>
  <c r="G12"/>
  <c r="AD51" i="1"/>
  <c r="H34"/>
  <c r="H35"/>
  <c r="H44"/>
  <c r="H51"/>
  <c r="H60"/>
  <c r="H67"/>
  <c r="H75"/>
  <c r="H96"/>
  <c r="H102"/>
  <c r="H114"/>
  <c r="L114"/>
  <c r="AE114"/>
  <c r="H10"/>
  <c r="H23"/>
  <c r="H25"/>
  <c r="H112"/>
  <c r="L112"/>
  <c r="AE112"/>
  <c r="AD110"/>
  <c r="L110"/>
  <c r="AE110"/>
  <c r="AD102"/>
  <c r="L102"/>
  <c r="AE102"/>
  <c r="AD96"/>
  <c r="L78"/>
  <c r="L79"/>
  <c r="L80"/>
  <c r="L81"/>
  <c r="L82"/>
  <c r="L83"/>
  <c r="L84"/>
  <c r="L85"/>
  <c r="L86"/>
  <c r="L87"/>
  <c r="L88"/>
  <c r="L89"/>
  <c r="L90"/>
  <c r="L91"/>
  <c r="L95"/>
  <c r="L96"/>
  <c r="AE96"/>
  <c r="AD75"/>
  <c r="L70"/>
  <c r="L71"/>
  <c r="L72"/>
  <c r="L73"/>
  <c r="L74"/>
  <c r="L75"/>
  <c r="AE75"/>
  <c r="AD67"/>
  <c r="L63"/>
  <c r="L64"/>
  <c r="L65"/>
  <c r="L66"/>
  <c r="L67"/>
  <c r="AE67"/>
  <c r="AD60"/>
  <c r="L54"/>
  <c r="L55"/>
  <c r="L56"/>
  <c r="L57"/>
  <c r="L58"/>
  <c r="L60"/>
  <c r="AE60"/>
  <c r="L47"/>
  <c r="L48"/>
  <c r="L49"/>
  <c r="L50"/>
  <c r="L51"/>
  <c r="AE51"/>
  <c r="L34"/>
  <c r="L35"/>
  <c r="L31"/>
  <c r="L32"/>
  <c r="L33"/>
  <c r="L36"/>
  <c r="L37"/>
  <c r="L38"/>
  <c r="L39"/>
  <c r="L40"/>
  <c r="L41"/>
  <c r="L42"/>
  <c r="L43"/>
  <c r="L44"/>
  <c r="AD44"/>
  <c r="AE44"/>
  <c r="AD23"/>
  <c r="L13"/>
  <c r="L14"/>
  <c r="L15"/>
  <c r="L16"/>
  <c r="L17"/>
  <c r="L18"/>
  <c r="L19"/>
  <c r="L20"/>
  <c r="L21"/>
  <c r="L22"/>
  <c r="L23"/>
  <c r="AE23"/>
  <c r="L6"/>
  <c r="L8"/>
  <c r="L10"/>
  <c r="L25"/>
  <c r="AE25"/>
  <c r="AD10"/>
  <c r="AE6"/>
  <c r="H116"/>
  <c r="L116"/>
  <c r="L101"/>
  <c r="L100"/>
  <c r="L99"/>
</calcChain>
</file>

<file path=xl/sharedStrings.xml><?xml version="1.0" encoding="utf-8"?>
<sst xmlns="http://schemas.openxmlformats.org/spreadsheetml/2006/main" count="205" uniqueCount="142">
  <si>
    <t>Income</t>
  </si>
  <si>
    <t>Description</t>
  </si>
  <si>
    <t>Budget</t>
  </si>
  <si>
    <t>Budget Holder</t>
  </si>
  <si>
    <t>2018</t>
  </si>
  <si>
    <t>Voluntary Giving</t>
  </si>
  <si>
    <t>All Giving/Donations</t>
  </si>
  <si>
    <t>Finance</t>
  </si>
  <si>
    <t>Gift Aid - Tax Reclaim</t>
  </si>
  <si>
    <t>Total Giving</t>
  </si>
  <si>
    <t>Other Income</t>
  </si>
  <si>
    <t>Hall Hire</t>
  </si>
  <si>
    <t>Support</t>
  </si>
  <si>
    <t>Fees (Weddings &amp; Funerals)</t>
  </si>
  <si>
    <t>Cottage Rent</t>
  </si>
  <si>
    <t>Stay &amp; Play</t>
  </si>
  <si>
    <t>K Walker</t>
  </si>
  <si>
    <t>Food For Thought</t>
  </si>
  <si>
    <t>Cap Expenses Rec'd Bradford</t>
  </si>
  <si>
    <t>Parish Council Grant</t>
  </si>
  <si>
    <t>Bank Interest Recd</t>
  </si>
  <si>
    <t>Sale of Assets</t>
  </si>
  <si>
    <t>Total Other Income</t>
  </si>
  <si>
    <t>Total Income</t>
  </si>
  <si>
    <t>Premises</t>
  </si>
  <si>
    <t>Water Rates</t>
  </si>
  <si>
    <t>Churchyard</t>
  </si>
  <si>
    <t>JS</t>
  </si>
  <si>
    <t>Church Hall</t>
  </si>
  <si>
    <t>Church All Hallows</t>
  </si>
  <si>
    <t>Church Old Kea</t>
  </si>
  <si>
    <t>Cottage</t>
  </si>
  <si>
    <t>Car Park</t>
  </si>
  <si>
    <t>Cleaning Church Hall</t>
  </si>
  <si>
    <t>Truro Location Misc Costs</t>
  </si>
  <si>
    <t>Hire of Premises Truro</t>
  </si>
  <si>
    <t>Premises Insurance</t>
  </si>
  <si>
    <t>Electricity</t>
  </si>
  <si>
    <t>Oil</t>
  </si>
  <si>
    <t>Total Premises</t>
  </si>
  <si>
    <t>Church Services</t>
  </si>
  <si>
    <t>Hospitality</t>
  </si>
  <si>
    <t>MB</t>
  </si>
  <si>
    <t>Music</t>
  </si>
  <si>
    <t>JB</t>
  </si>
  <si>
    <t>Total Church Services</t>
  </si>
  <si>
    <t>Outreach &amp; Pastoral</t>
  </si>
  <si>
    <t>Pastoral Care</t>
  </si>
  <si>
    <t>RH</t>
  </si>
  <si>
    <t>KW</t>
  </si>
  <si>
    <t>Living with Loss</t>
  </si>
  <si>
    <t>JA</t>
  </si>
  <si>
    <t>Evangelism/Materials/Real Life</t>
  </si>
  <si>
    <t>Total Outreach &amp; Pastoral</t>
  </si>
  <si>
    <t>Youth &amp; Families</t>
  </si>
  <si>
    <t>Rent</t>
  </si>
  <si>
    <t>Council Tax</t>
  </si>
  <si>
    <t>Youth Activities</t>
  </si>
  <si>
    <t>Youth/Childrens Work</t>
  </si>
  <si>
    <t>Total Youth &amp; Families</t>
  </si>
  <si>
    <t>CAP</t>
  </si>
  <si>
    <t>Client Aid/Blessing - CAP</t>
  </si>
  <si>
    <t>NG</t>
  </si>
  <si>
    <t>CAP - Lanterns</t>
  </si>
  <si>
    <t>CAP Fee</t>
  </si>
  <si>
    <t>CAP Expenses (incl. H/Office)</t>
  </si>
  <si>
    <t>CAP Release Group</t>
  </si>
  <si>
    <t>Total CAP</t>
  </si>
  <si>
    <t>Support Costs</t>
  </si>
  <si>
    <t>Printing/Publicity</t>
  </si>
  <si>
    <t>Stationery/Office</t>
  </si>
  <si>
    <t>Books etc</t>
  </si>
  <si>
    <t>Telephone and Internet</t>
  </si>
  <si>
    <t>MB/Support</t>
  </si>
  <si>
    <t>Web Site &amp; Church App</t>
  </si>
  <si>
    <t>Computer and Software - Office IT</t>
  </si>
  <si>
    <t>BG</t>
  </si>
  <si>
    <t>Photocopier/Communications</t>
  </si>
  <si>
    <t>Mileage Claims</t>
  </si>
  <si>
    <t>Non Mileage Claim Travel</t>
  </si>
  <si>
    <t>Refreshments</t>
  </si>
  <si>
    <t>Bank Charges</t>
  </si>
  <si>
    <t>Staff Salaries incl NI &amp; Pension</t>
  </si>
  <si>
    <t>Staff Training</t>
  </si>
  <si>
    <t>Health &amp; Safety - Training &amp; Kit</t>
  </si>
  <si>
    <t>Accountancy Fees</t>
  </si>
  <si>
    <t>Total Support Costs</t>
  </si>
  <si>
    <t>MMF</t>
  </si>
  <si>
    <t>TDBF Fees</t>
  </si>
  <si>
    <t>Church Fees</t>
  </si>
  <si>
    <t>Mission Giving</t>
  </si>
  <si>
    <t>HR</t>
  </si>
  <si>
    <t>Foodbank</t>
  </si>
  <si>
    <t>Mission Discretionary Payments</t>
  </si>
  <si>
    <t>Mercy Rescue Trust</t>
  </si>
  <si>
    <t>Churches Together</t>
  </si>
  <si>
    <t>Total Expenditure</t>
  </si>
  <si>
    <t>Surplus/(deficit)</t>
  </si>
  <si>
    <t xml:space="preserve">Expenditure </t>
  </si>
  <si>
    <t>Diocesan &amp; Other Fees</t>
  </si>
  <si>
    <t>Total Diocesan &amp; Other Fees</t>
  </si>
  <si>
    <t>Total Mission Giving</t>
  </si>
  <si>
    <t>Y &amp; F M</t>
  </si>
  <si>
    <t>Approved</t>
  </si>
  <si>
    <t>Audio Visual</t>
  </si>
  <si>
    <t>Amount</t>
  </si>
  <si>
    <t>Revised</t>
  </si>
  <si>
    <t>JL</t>
  </si>
  <si>
    <t>St.Kea  2018 Budget Monitoring Statement</t>
  </si>
  <si>
    <t>Vired</t>
  </si>
  <si>
    <t>January</t>
  </si>
  <si>
    <t>Actuals</t>
  </si>
  <si>
    <t>Old Kea Development</t>
  </si>
  <si>
    <t>Foof for thought</t>
  </si>
  <si>
    <t>February</t>
  </si>
  <si>
    <t>DBS Checks</t>
  </si>
  <si>
    <t>Pocket Card</t>
  </si>
  <si>
    <t>March</t>
  </si>
  <si>
    <t>April</t>
  </si>
  <si>
    <t>Total</t>
  </si>
  <si>
    <t>To Date</t>
  </si>
  <si>
    <t>% of</t>
  </si>
  <si>
    <t>May</t>
  </si>
  <si>
    <t>St. Kea Budget Monitoring Summary at 31 May 2018</t>
  </si>
  <si>
    <t>June</t>
  </si>
  <si>
    <t>July</t>
  </si>
  <si>
    <t>There is more which is in "All giving" and will be transferred.</t>
  </si>
  <si>
    <t>Balances at bank and on deposit</t>
  </si>
  <si>
    <t>All PCC including CAP &amp; Youth</t>
  </si>
  <si>
    <t>Michells</t>
  </si>
  <si>
    <t xml:space="preserve">Michells Bounty </t>
  </si>
  <si>
    <t>Note:</t>
  </si>
  <si>
    <t>Old Kea</t>
  </si>
  <si>
    <t xml:space="preserve">1. The PCC total includes approximately £9,700 that has been collected for OK development. </t>
  </si>
  <si>
    <t>It will be transferred to the OK account.</t>
  </si>
  <si>
    <t>2. PCC total also includes approximately £2,000 collected for the Merrivale (fire) residents</t>
  </si>
  <si>
    <t>which is being held awaiting distribution.</t>
  </si>
  <si>
    <t>9k mt</t>
  </si>
  <si>
    <t>Christian Associates(communitas)</t>
  </si>
  <si>
    <t>Aug.</t>
  </si>
  <si>
    <t>Small Group materials</t>
  </si>
  <si>
    <t>Laundry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</si>
</sst>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i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sz val="12"/>
      <color rgb="FF22222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50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1" fontId="0" fillId="0" borderId="0" xfId="0" applyNumberFormat="1"/>
    <xf numFmtId="0" fontId="1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/>
    <xf numFmtId="3" fontId="7" fillId="0" borderId="0" xfId="0" applyNumberFormat="1" applyFont="1"/>
    <xf numFmtId="3" fontId="7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3" xfId="0" applyNumberFormat="1" applyFont="1" applyBorder="1"/>
    <xf numFmtId="3" fontId="7" fillId="0" borderId="0" xfId="0" applyNumberFormat="1" applyFont="1" applyBorder="1"/>
    <xf numFmtId="3" fontId="2" fillId="2" borderId="2" xfId="0" applyNumberFormat="1" applyFont="1" applyFill="1" applyBorder="1"/>
    <xf numFmtId="3" fontId="0" fillId="0" borderId="0" xfId="0" applyNumberFormat="1" applyBorder="1"/>
    <xf numFmtId="3" fontId="7" fillId="0" borderId="1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Border="1"/>
    <xf numFmtId="3" fontId="2" fillId="0" borderId="3" xfId="0" applyNumberFormat="1" applyFont="1" applyFill="1" applyBorder="1"/>
    <xf numFmtId="3" fontId="7" fillId="0" borderId="0" xfId="0" applyNumberFormat="1" applyFont="1" applyFill="1" applyBorder="1"/>
    <xf numFmtId="0" fontId="1" fillId="0" borderId="0" xfId="0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7" fillId="0" borderId="1" xfId="0" applyFont="1" applyBorder="1"/>
    <xf numFmtId="2" fontId="2" fillId="0" borderId="0" xfId="0" applyNumberFormat="1" applyFont="1"/>
    <xf numFmtId="4" fontId="7" fillId="0" borderId="0" xfId="0" applyNumberFormat="1" applyFont="1"/>
    <xf numFmtId="0" fontId="7" fillId="0" borderId="0" xfId="0" applyFont="1" applyFill="1"/>
    <xf numFmtId="3" fontId="7" fillId="0" borderId="3" xfId="0" applyNumberFormat="1" applyFont="1" applyBorder="1"/>
    <xf numFmtId="0" fontId="8" fillId="0" borderId="0" xfId="0" applyFont="1"/>
    <xf numFmtId="0" fontId="0" fillId="0" borderId="3" xfId="0" applyBorder="1"/>
    <xf numFmtId="14" fontId="0" fillId="0" borderId="0" xfId="0" applyNumberFormat="1"/>
  </cellXfs>
  <cellStyles count="2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taylor/Documents/Microsoft%20User%20Data/Office%202011%20AutoRecovery/2018approvedbudget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projection"/>
      <sheetName val="2018base"/>
      <sheetName val="Details"/>
      <sheetName val="Mission Giving"/>
      <sheetName val="capyouth"/>
    </sheetNames>
    <sheetDataSet>
      <sheetData sheetId="0"/>
      <sheetData sheetId="1"/>
      <sheetData sheetId="2">
        <row r="35">
          <cell r="C35">
            <v>500</v>
          </cell>
        </row>
        <row r="38">
          <cell r="C38">
            <v>100</v>
          </cell>
        </row>
        <row r="39">
          <cell r="C39">
            <v>400</v>
          </cell>
        </row>
        <row r="40">
          <cell r="C40">
            <v>200</v>
          </cell>
        </row>
        <row r="41">
          <cell r="C41">
            <v>1000</v>
          </cell>
        </row>
        <row r="42">
          <cell r="C42">
            <v>800</v>
          </cell>
        </row>
        <row r="44">
          <cell r="C44">
            <v>500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G127"/>
  <sheetViews>
    <sheetView tabSelected="1" topLeftCell="A4" workbookViewId="0">
      <pane xSplit="4" topLeftCell="X1" activePane="topRight" state="frozen"/>
      <selection pane="topRight" activeCell="AG12" sqref="AG12"/>
    </sheetView>
  </sheetViews>
  <sheetFormatPr defaultColWidth="11" defaultRowHeight="15.75"/>
  <cols>
    <col min="1" max="1" width="5.5" customWidth="1"/>
    <col min="2" max="2" width="2.875" customWidth="1"/>
    <col min="3" max="3" width="2.375" customWidth="1"/>
    <col min="4" max="4" width="31.5" customWidth="1"/>
    <col min="5" max="5" width="4.625" customWidth="1"/>
    <col min="6" max="6" width="13.375" customWidth="1"/>
    <col min="7" max="7" width="4.375" customWidth="1"/>
    <col min="9" max="9" width="4.375" customWidth="1"/>
    <col min="11" max="11" width="4.375" customWidth="1"/>
    <col min="13" max="13" width="4.375" customWidth="1"/>
    <col min="15" max="15" width="4.375" customWidth="1"/>
    <col min="17" max="17" width="4.5" customWidth="1"/>
    <col min="19" max="19" width="4.5" customWidth="1"/>
    <col min="21" max="21" width="4.5" customWidth="1"/>
    <col min="23" max="23" width="4.5" customWidth="1"/>
    <col min="25" max="25" width="4.5" customWidth="1"/>
    <col min="27" max="27" width="4.5" customWidth="1"/>
    <col min="29" max="29" width="4.5" customWidth="1"/>
  </cols>
  <sheetData>
    <row r="1" spans="2:33">
      <c r="B1" s="3" t="s">
        <v>108</v>
      </c>
      <c r="H1" s="3" t="s">
        <v>123</v>
      </c>
    </row>
    <row r="2" spans="2:33">
      <c r="B2" s="3" t="s">
        <v>0</v>
      </c>
      <c r="H2" s="1"/>
    </row>
    <row r="3" spans="2:33">
      <c r="D3" s="3" t="s">
        <v>1</v>
      </c>
      <c r="E3" s="3"/>
      <c r="F3" s="3" t="s">
        <v>3</v>
      </c>
      <c r="G3" s="3"/>
      <c r="H3" s="8" t="s">
        <v>4</v>
      </c>
      <c r="J3" s="24" t="s">
        <v>109</v>
      </c>
      <c r="L3" s="9" t="s">
        <v>106</v>
      </c>
      <c r="N3" s="24" t="s">
        <v>111</v>
      </c>
      <c r="P3" s="24" t="s">
        <v>111</v>
      </c>
      <c r="R3" s="24" t="s">
        <v>111</v>
      </c>
      <c r="T3" s="24" t="s">
        <v>111</v>
      </c>
      <c r="U3" s="24"/>
      <c r="V3" s="24" t="s">
        <v>111</v>
      </c>
      <c r="W3" s="24"/>
      <c r="X3" s="24" t="s">
        <v>111</v>
      </c>
      <c r="Y3" s="24"/>
      <c r="Z3" s="24" t="s">
        <v>111</v>
      </c>
      <c r="AA3" s="24"/>
      <c r="AB3" s="24" t="s">
        <v>111</v>
      </c>
      <c r="AD3" s="24" t="s">
        <v>119</v>
      </c>
      <c r="AE3" s="24" t="s">
        <v>121</v>
      </c>
    </row>
    <row r="4" spans="2:33">
      <c r="D4" s="3"/>
      <c r="E4" s="3"/>
      <c r="F4" s="3"/>
      <c r="G4" s="3"/>
      <c r="H4" s="7" t="s">
        <v>103</v>
      </c>
      <c r="J4" s="9" t="s">
        <v>105</v>
      </c>
      <c r="L4" s="9" t="s">
        <v>2</v>
      </c>
      <c r="N4" s="24" t="s">
        <v>110</v>
      </c>
      <c r="P4" s="24" t="s">
        <v>114</v>
      </c>
      <c r="R4" s="24" t="s">
        <v>117</v>
      </c>
      <c r="T4" s="24" t="s">
        <v>118</v>
      </c>
      <c r="U4" s="24"/>
      <c r="V4" s="24" t="s">
        <v>122</v>
      </c>
      <c r="W4" s="24"/>
      <c r="X4" s="24" t="s">
        <v>124</v>
      </c>
      <c r="Y4" s="24"/>
      <c r="Z4" s="24" t="s">
        <v>125</v>
      </c>
      <c r="AA4" s="24"/>
      <c r="AB4" s="24" t="s">
        <v>139</v>
      </c>
      <c r="AD4" s="24" t="s">
        <v>120</v>
      </c>
      <c r="AE4" s="24" t="s">
        <v>2</v>
      </c>
    </row>
    <row r="5" spans="2:33">
      <c r="D5" s="6" t="s">
        <v>5</v>
      </c>
      <c r="E5" s="4"/>
      <c r="F5" s="4"/>
      <c r="G5" s="4"/>
      <c r="H5" s="10"/>
      <c r="T5" s="24"/>
      <c r="U5" s="24"/>
      <c r="V5" s="24"/>
      <c r="W5" s="24"/>
      <c r="X5" s="24"/>
      <c r="Y5" s="24"/>
      <c r="Z5" s="24"/>
      <c r="AA5" s="24"/>
      <c r="AB5" s="24"/>
    </row>
    <row r="6" spans="2:33">
      <c r="D6" s="4" t="s">
        <v>6</v>
      </c>
      <c r="E6" s="4"/>
      <c r="F6" s="4" t="s">
        <v>7</v>
      </c>
      <c r="G6" s="4"/>
      <c r="H6" s="16">
        <v>179896</v>
      </c>
      <c r="L6" s="11">
        <f>H6+J6</f>
        <v>179896</v>
      </c>
      <c r="N6" s="11">
        <f>3201+50+360+40+602+89+30+192+10124+100</f>
        <v>14788</v>
      </c>
      <c r="P6" s="11">
        <f>4151+5+355+80+633+100+1386+9490</f>
        <v>16200</v>
      </c>
      <c r="R6" s="11">
        <v>16899</v>
      </c>
      <c r="T6" s="11">
        <v>16582</v>
      </c>
      <c r="U6" s="11"/>
      <c r="V6" s="11">
        <v>15063</v>
      </c>
      <c r="W6" s="11"/>
      <c r="X6" s="11">
        <v>14638</v>
      </c>
      <c r="Y6" s="11"/>
      <c r="Z6" s="11">
        <v>13935</v>
      </c>
      <c r="AA6" s="11"/>
      <c r="AB6" s="11">
        <v>14740</v>
      </c>
      <c r="AD6" s="11">
        <f>N6+P6+R6+T6+V6+X6+Z6+AB6</f>
        <v>122845</v>
      </c>
      <c r="AE6" s="29">
        <f>AD6/L6*100</f>
        <v>68.28667674656468</v>
      </c>
      <c r="AG6" s="25"/>
    </row>
    <row r="7" spans="2:33">
      <c r="D7" s="4" t="s">
        <v>112</v>
      </c>
      <c r="E7" s="4"/>
      <c r="F7" s="4"/>
      <c r="G7" s="4"/>
      <c r="H7" s="16"/>
      <c r="L7" s="11"/>
      <c r="N7" s="11">
        <v>1650</v>
      </c>
      <c r="P7" s="11">
        <v>1050</v>
      </c>
      <c r="R7" s="11">
        <v>510</v>
      </c>
      <c r="T7" s="11">
        <v>1750</v>
      </c>
      <c r="U7" s="11"/>
      <c r="V7" s="11">
        <v>121</v>
      </c>
      <c r="W7" s="11"/>
      <c r="X7" s="11">
        <v>10</v>
      </c>
      <c r="Y7" s="11"/>
      <c r="Z7" s="11">
        <v>0</v>
      </c>
      <c r="AA7" s="11"/>
      <c r="AB7" s="11">
        <v>101</v>
      </c>
      <c r="AD7" s="11">
        <f t="shared" ref="AD7:AD8" si="0">N7+P7+R7+T7+V7+X7+Z7+AB7</f>
        <v>5192</v>
      </c>
      <c r="AF7" t="s">
        <v>126</v>
      </c>
    </row>
    <row r="8" spans="2:33">
      <c r="D8" s="4" t="s">
        <v>8</v>
      </c>
      <c r="E8" s="4"/>
      <c r="F8" s="4"/>
      <c r="G8" s="4"/>
      <c r="H8" s="16">
        <v>13288</v>
      </c>
      <c r="L8" s="11">
        <f>H8+J8</f>
        <v>13288</v>
      </c>
      <c r="N8" s="11">
        <v>0</v>
      </c>
      <c r="P8" s="11">
        <v>0</v>
      </c>
      <c r="R8" s="11">
        <v>0</v>
      </c>
      <c r="T8" s="25"/>
      <c r="U8" s="25"/>
      <c r="V8" s="25"/>
      <c r="W8" s="25"/>
      <c r="X8" s="25"/>
      <c r="Y8" s="25"/>
      <c r="Z8" s="25"/>
      <c r="AA8" s="25"/>
      <c r="AB8" s="11">
        <v>5150</v>
      </c>
      <c r="AD8" s="11">
        <f t="shared" si="0"/>
        <v>5150</v>
      </c>
    </row>
    <row r="9" spans="2:33">
      <c r="D9" s="4"/>
      <c r="E9" s="4"/>
      <c r="F9" s="4"/>
      <c r="G9" s="4"/>
      <c r="H9" s="16"/>
      <c r="L9" s="11"/>
      <c r="N9" s="11"/>
      <c r="P9" s="11"/>
      <c r="R9" s="11"/>
      <c r="T9" s="25"/>
      <c r="U9" s="25"/>
      <c r="V9" s="25"/>
      <c r="W9" s="25"/>
      <c r="X9" s="25"/>
      <c r="Y9" s="25"/>
      <c r="Z9" s="25"/>
      <c r="AA9" s="25"/>
      <c r="AB9" s="25"/>
    </row>
    <row r="10" spans="2:33">
      <c r="D10" s="4" t="s">
        <v>9</v>
      </c>
      <c r="E10" s="4"/>
      <c r="F10" s="4"/>
      <c r="G10" s="4"/>
      <c r="H10" s="12">
        <f>SUM(H6:H9)</f>
        <v>193184</v>
      </c>
      <c r="L10" s="12">
        <f>SUM(L6:L9)</f>
        <v>193184</v>
      </c>
      <c r="N10" s="12">
        <f>SUM(N6:N9)</f>
        <v>16438</v>
      </c>
      <c r="P10" s="12">
        <f>SUM(P6:P9)</f>
        <v>17250</v>
      </c>
      <c r="R10" s="12">
        <f>SUM(R6:R9)</f>
        <v>17409</v>
      </c>
      <c r="T10" s="12">
        <f>SUM(T6:T9)</f>
        <v>18332</v>
      </c>
      <c r="U10" s="16"/>
      <c r="V10" s="12">
        <f>SUM(V6:V9)</f>
        <v>15184</v>
      </c>
      <c r="W10" s="16"/>
      <c r="X10" s="12">
        <f>SUM(X6:X9)</f>
        <v>14648</v>
      </c>
      <c r="Y10" s="16"/>
      <c r="Z10" s="12">
        <f>SUM(Z6:Z9)</f>
        <v>13935</v>
      </c>
      <c r="AA10" s="16"/>
      <c r="AB10" s="12">
        <f>SUM(AB6:AB9)</f>
        <v>19991</v>
      </c>
      <c r="AD10" s="12">
        <f>SUM(AD6:AD9)</f>
        <v>133187</v>
      </c>
      <c r="AE10" s="29"/>
    </row>
    <row r="11" spans="2:33">
      <c r="D11" s="4"/>
      <c r="E11" s="4"/>
      <c r="F11" s="4"/>
      <c r="G11" s="4"/>
      <c r="H11" s="16"/>
      <c r="L11" s="11"/>
      <c r="P11" s="11"/>
      <c r="T11" s="25"/>
      <c r="U11" s="25"/>
      <c r="V11" s="25"/>
      <c r="W11" s="25"/>
      <c r="X11" s="25"/>
      <c r="Y11" s="25"/>
      <c r="Z11" s="25"/>
      <c r="AA11" s="25"/>
      <c r="AB11" s="25"/>
    </row>
    <row r="12" spans="2:33">
      <c r="D12" s="6" t="s">
        <v>10</v>
      </c>
      <c r="E12" s="4"/>
      <c r="F12" s="4"/>
      <c r="G12" s="4"/>
      <c r="H12" s="16"/>
      <c r="L12" s="11"/>
      <c r="P12" s="11"/>
      <c r="T12" s="25"/>
      <c r="U12" s="25"/>
      <c r="V12" s="25"/>
      <c r="W12" s="25"/>
      <c r="X12" s="25"/>
      <c r="Y12" s="25"/>
      <c r="Z12" s="25"/>
      <c r="AA12" s="25"/>
      <c r="AB12" s="25"/>
    </row>
    <row r="13" spans="2:33">
      <c r="D13" s="4" t="s">
        <v>11</v>
      </c>
      <c r="E13" s="4"/>
      <c r="F13" s="4" t="s">
        <v>12</v>
      </c>
      <c r="G13" s="4"/>
      <c r="H13" s="16">
        <v>1545</v>
      </c>
      <c r="L13" s="11">
        <f t="shared" ref="L13:L22" si="1">H13+J13</f>
        <v>1545</v>
      </c>
      <c r="N13" s="11">
        <v>249</v>
      </c>
      <c r="P13" s="11">
        <v>180</v>
      </c>
      <c r="R13" s="25">
        <v>85</v>
      </c>
      <c r="T13" s="11">
        <v>197</v>
      </c>
      <c r="U13" s="11"/>
      <c r="V13" s="11">
        <v>7</v>
      </c>
      <c r="W13" s="11"/>
      <c r="X13" s="11">
        <v>72</v>
      </c>
      <c r="Y13" s="11"/>
      <c r="Z13" s="11">
        <v>204</v>
      </c>
      <c r="AA13" s="11"/>
      <c r="AB13" s="11">
        <v>106</v>
      </c>
      <c r="AD13" s="11">
        <f t="shared" ref="AD13:AD22" si="2">N13+P13+R13+T13+V13+X13+Z13+AB13</f>
        <v>1100</v>
      </c>
    </row>
    <row r="14" spans="2:33">
      <c r="D14" s="4" t="s">
        <v>13</v>
      </c>
      <c r="E14" s="4"/>
      <c r="F14" s="4" t="s">
        <v>12</v>
      </c>
      <c r="G14" s="4"/>
      <c r="H14" s="16">
        <v>5000</v>
      </c>
      <c r="L14" s="11">
        <f t="shared" si="1"/>
        <v>5000</v>
      </c>
      <c r="N14" s="11">
        <v>598</v>
      </c>
      <c r="P14" s="11">
        <v>1207</v>
      </c>
      <c r="R14" s="25">
        <v>1211</v>
      </c>
      <c r="T14" s="11">
        <f>911-201</f>
        <v>710</v>
      </c>
      <c r="U14" s="11"/>
      <c r="V14" s="11">
        <v>1870</v>
      </c>
      <c r="W14" s="11"/>
      <c r="X14" s="11">
        <v>1278</v>
      </c>
      <c r="Y14" s="11"/>
      <c r="Z14" s="11"/>
      <c r="AA14" s="11"/>
      <c r="AB14" s="11">
        <v>506</v>
      </c>
      <c r="AD14" s="11">
        <f t="shared" si="2"/>
        <v>7380</v>
      </c>
    </row>
    <row r="15" spans="2:33">
      <c r="D15" s="4" t="s">
        <v>14</v>
      </c>
      <c r="E15" s="4"/>
      <c r="F15" s="4" t="s">
        <v>12</v>
      </c>
      <c r="G15" s="4"/>
      <c r="H15" s="16">
        <v>3909</v>
      </c>
      <c r="L15" s="11">
        <f t="shared" si="1"/>
        <v>3909</v>
      </c>
      <c r="N15" s="11">
        <v>325</v>
      </c>
      <c r="P15" s="11">
        <v>325</v>
      </c>
      <c r="R15" s="25">
        <v>325</v>
      </c>
      <c r="T15" s="11">
        <v>325</v>
      </c>
      <c r="U15" s="11"/>
      <c r="V15" s="11">
        <v>325</v>
      </c>
      <c r="W15" s="11"/>
      <c r="X15" s="11">
        <v>325</v>
      </c>
      <c r="Y15" s="11"/>
      <c r="Z15" s="11">
        <v>325</v>
      </c>
      <c r="AA15" s="11"/>
      <c r="AB15" s="11">
        <v>325</v>
      </c>
      <c r="AD15" s="11">
        <f t="shared" si="2"/>
        <v>2600</v>
      </c>
    </row>
    <row r="16" spans="2:33">
      <c r="D16" s="4" t="s">
        <v>15</v>
      </c>
      <c r="E16" s="4"/>
      <c r="F16" s="4" t="s">
        <v>16</v>
      </c>
      <c r="G16" s="4"/>
      <c r="H16" s="16">
        <v>150</v>
      </c>
      <c r="L16" s="11">
        <f t="shared" si="1"/>
        <v>150</v>
      </c>
      <c r="N16" s="11"/>
      <c r="P16" s="11"/>
      <c r="R16" s="25"/>
      <c r="T16" s="4"/>
      <c r="U16" s="4"/>
      <c r="V16" s="4"/>
      <c r="W16" s="4"/>
      <c r="X16" s="4">
        <v>62</v>
      </c>
      <c r="Y16" s="4"/>
      <c r="Z16" s="4"/>
      <c r="AA16" s="4"/>
      <c r="AB16" s="4"/>
      <c r="AD16" s="11">
        <f t="shared" si="2"/>
        <v>62</v>
      </c>
    </row>
    <row r="17" spans="2:31">
      <c r="D17" s="4" t="s">
        <v>17</v>
      </c>
      <c r="E17" s="4"/>
      <c r="F17" s="4"/>
      <c r="G17" s="4"/>
      <c r="H17" s="16">
        <v>1000</v>
      </c>
      <c r="L17" s="11">
        <f t="shared" si="1"/>
        <v>1000</v>
      </c>
      <c r="N17" s="11"/>
      <c r="P17" s="11"/>
      <c r="R17" s="25"/>
      <c r="T17" s="4"/>
      <c r="U17" s="4"/>
      <c r="V17" s="4"/>
      <c r="W17" s="4"/>
      <c r="X17" s="4"/>
      <c r="Y17" s="4"/>
      <c r="Z17" s="4"/>
      <c r="AA17" s="4"/>
      <c r="AB17" s="4"/>
      <c r="AD17" s="11">
        <f t="shared" si="2"/>
        <v>0</v>
      </c>
    </row>
    <row r="18" spans="2:31">
      <c r="D18" s="4" t="s">
        <v>18</v>
      </c>
      <c r="E18" s="4"/>
      <c r="F18" s="4" t="s">
        <v>7</v>
      </c>
      <c r="G18" s="4"/>
      <c r="H18" s="16">
        <v>200</v>
      </c>
      <c r="L18" s="11">
        <f t="shared" si="1"/>
        <v>200</v>
      </c>
      <c r="N18" s="11">
        <v>147</v>
      </c>
      <c r="P18" s="11"/>
      <c r="R18" s="25"/>
      <c r="T18" s="4"/>
      <c r="U18" s="4"/>
      <c r="V18" s="4">
        <v>105</v>
      </c>
      <c r="W18" s="4"/>
      <c r="X18" s="4"/>
      <c r="Y18" s="4"/>
      <c r="Z18" s="4"/>
      <c r="AA18" s="4"/>
      <c r="AB18" s="4"/>
      <c r="AD18" s="11">
        <f t="shared" si="2"/>
        <v>252</v>
      </c>
    </row>
    <row r="19" spans="2:31">
      <c r="D19" s="4" t="s">
        <v>19</v>
      </c>
      <c r="E19" s="4"/>
      <c r="F19" s="4" t="s">
        <v>7</v>
      </c>
      <c r="G19" s="4"/>
      <c r="H19" s="16">
        <v>350</v>
      </c>
      <c r="L19" s="11">
        <f t="shared" si="1"/>
        <v>350</v>
      </c>
      <c r="N19" s="11">
        <v>200</v>
      </c>
      <c r="P19" s="11"/>
      <c r="R19" s="25"/>
      <c r="AB19">
        <v>350</v>
      </c>
      <c r="AD19" s="11">
        <f t="shared" si="2"/>
        <v>550</v>
      </c>
    </row>
    <row r="20" spans="2:31">
      <c r="D20" s="4" t="s">
        <v>20</v>
      </c>
      <c r="E20" s="4"/>
      <c r="F20" s="4" t="s">
        <v>7</v>
      </c>
      <c r="G20" s="4"/>
      <c r="H20" s="16">
        <v>500</v>
      </c>
      <c r="L20" s="11">
        <f t="shared" si="1"/>
        <v>500</v>
      </c>
      <c r="N20" s="11"/>
      <c r="P20" s="11"/>
      <c r="R20" s="25"/>
      <c r="V20">
        <v>247</v>
      </c>
      <c r="AD20" s="11">
        <f t="shared" si="2"/>
        <v>247</v>
      </c>
    </row>
    <row r="21" spans="2:31">
      <c r="D21" s="4" t="s">
        <v>10</v>
      </c>
      <c r="E21" s="4"/>
      <c r="F21" s="4" t="s">
        <v>7</v>
      </c>
      <c r="G21" s="4"/>
      <c r="H21" s="16"/>
      <c r="L21" s="11">
        <f t="shared" si="1"/>
        <v>0</v>
      </c>
      <c r="N21" s="11">
        <v>881</v>
      </c>
      <c r="P21" s="11">
        <v>62</v>
      </c>
      <c r="R21" s="25"/>
      <c r="V21">
        <v>78</v>
      </c>
      <c r="Z21">
        <v>398</v>
      </c>
      <c r="AB21">
        <v>30</v>
      </c>
      <c r="AD21" s="11">
        <f t="shared" si="2"/>
        <v>1449</v>
      </c>
    </row>
    <row r="22" spans="2:31">
      <c r="D22" s="4" t="s">
        <v>21</v>
      </c>
      <c r="E22" s="4"/>
      <c r="F22" s="4"/>
      <c r="G22" s="4"/>
      <c r="H22" s="16"/>
      <c r="L22" s="11">
        <f t="shared" si="1"/>
        <v>0</v>
      </c>
      <c r="N22" s="11"/>
      <c r="P22" s="11"/>
      <c r="R22" s="25"/>
      <c r="AD22" s="11">
        <f t="shared" si="2"/>
        <v>0</v>
      </c>
    </row>
    <row r="23" spans="2:31">
      <c r="D23" s="4" t="s">
        <v>22</v>
      </c>
      <c r="E23" s="4"/>
      <c r="F23" s="4"/>
      <c r="G23" s="4"/>
      <c r="H23" s="12">
        <f>SUM(H13:H22)</f>
        <v>12654</v>
      </c>
      <c r="L23" s="12">
        <f>SUM(L13:L22)</f>
        <v>12654</v>
      </c>
      <c r="N23" s="12">
        <f>SUM(N13:N22)</f>
        <v>2400</v>
      </c>
      <c r="P23" s="12">
        <f>SUM(P13:P22)</f>
        <v>1774</v>
      </c>
      <c r="R23" s="26">
        <f>SUM(R13:R22)</f>
        <v>1621</v>
      </c>
      <c r="T23" s="12">
        <f>SUM(T13:T22)</f>
        <v>1232</v>
      </c>
      <c r="U23" s="16"/>
      <c r="V23" s="12">
        <f>SUM(V13:V22)</f>
        <v>2632</v>
      </c>
      <c r="W23" s="16"/>
      <c r="X23" s="12">
        <f>SUM(X13:X22)</f>
        <v>1737</v>
      </c>
      <c r="Y23" s="16"/>
      <c r="Z23" s="12">
        <f>SUM(Z13:Z22)</f>
        <v>927</v>
      </c>
      <c r="AA23" s="16"/>
      <c r="AB23" s="12">
        <f>SUM(AB13:AB22)</f>
        <v>1317</v>
      </c>
      <c r="AD23" s="12">
        <f>SUM(AD13:AD22)</f>
        <v>13640</v>
      </c>
      <c r="AE23" s="29">
        <f>AD23/L23*100</f>
        <v>107.79200252884465</v>
      </c>
    </row>
    <row r="24" spans="2:31">
      <c r="D24" s="4"/>
      <c r="E24" s="4"/>
      <c r="F24" s="4"/>
      <c r="G24" s="4"/>
      <c r="H24" s="16"/>
      <c r="L24" s="4"/>
      <c r="N24" s="11"/>
      <c r="P24" s="11"/>
      <c r="AD24" s="25"/>
    </row>
    <row r="25" spans="2:31">
      <c r="D25" s="4" t="s">
        <v>23</v>
      </c>
      <c r="E25" s="4"/>
      <c r="F25" s="4"/>
      <c r="G25" s="4"/>
      <c r="H25" s="17">
        <f>H10+H23</f>
        <v>205838</v>
      </c>
      <c r="L25" s="13">
        <f>L10+L23</f>
        <v>205838</v>
      </c>
      <c r="N25" s="13">
        <f>N10+N23</f>
        <v>18838</v>
      </c>
      <c r="P25" s="13">
        <f>P10+P23</f>
        <v>19024</v>
      </c>
      <c r="R25" s="13">
        <f>R10+R23</f>
        <v>19030</v>
      </c>
      <c r="T25" s="13">
        <f>T10+T23</f>
        <v>19564</v>
      </c>
      <c r="U25" s="21"/>
      <c r="V25" s="13">
        <f>V10+V23</f>
        <v>17816</v>
      </c>
      <c r="W25" s="21"/>
      <c r="X25" s="13">
        <f>X10+X23</f>
        <v>16385</v>
      </c>
      <c r="Y25" s="21"/>
      <c r="Z25" s="13">
        <f>Z10+Z23</f>
        <v>14862</v>
      </c>
      <c r="AA25" s="21"/>
      <c r="AB25" s="13">
        <f>AB10+AB23</f>
        <v>21308</v>
      </c>
      <c r="AD25" s="13">
        <f t="shared" ref="AD25" si="3">N25+P25+R25+T25+V25+X25+Z25+AB25</f>
        <v>146827</v>
      </c>
      <c r="AE25" s="28">
        <f>AD25/L25*100</f>
        <v>71.331338236865889</v>
      </c>
    </row>
    <row r="26" spans="2:31">
      <c r="H26" s="18"/>
      <c r="L26" s="11"/>
    </row>
    <row r="27" spans="2:31">
      <c r="B27" s="3" t="s">
        <v>98</v>
      </c>
      <c r="H27" s="18"/>
      <c r="L27" s="11"/>
    </row>
    <row r="28" spans="2:31">
      <c r="D28" s="3" t="s">
        <v>1</v>
      </c>
      <c r="H28" s="18"/>
      <c r="L28" s="11"/>
    </row>
    <row r="29" spans="2:31">
      <c r="H29" s="18"/>
      <c r="L29" s="11"/>
    </row>
    <row r="30" spans="2:31">
      <c r="D30" s="6" t="s">
        <v>24</v>
      </c>
      <c r="E30" s="4"/>
      <c r="F30" s="4"/>
      <c r="G30" s="4"/>
      <c r="H30" s="16"/>
      <c r="L30" s="11"/>
    </row>
    <row r="31" spans="2:31">
      <c r="D31" s="4" t="s">
        <v>25</v>
      </c>
      <c r="E31" s="4"/>
      <c r="F31" s="4" t="s">
        <v>12</v>
      </c>
      <c r="G31" s="30"/>
      <c r="H31" s="16">
        <v>80</v>
      </c>
      <c r="L31" s="11">
        <f t="shared" ref="L31:L43" si="4">H31+J31</f>
        <v>80</v>
      </c>
      <c r="N31" s="11">
        <v>6</v>
      </c>
      <c r="P31" s="11">
        <v>6</v>
      </c>
      <c r="R31" s="4">
        <v>6</v>
      </c>
      <c r="T31" s="11">
        <v>6</v>
      </c>
      <c r="U31" s="11"/>
      <c r="V31" s="11">
        <v>6</v>
      </c>
      <c r="W31" s="11"/>
      <c r="X31" s="11">
        <v>6</v>
      </c>
      <c r="Y31" s="11"/>
      <c r="Z31" s="11">
        <v>6</v>
      </c>
      <c r="AA31" s="11"/>
      <c r="AB31" s="11">
        <v>6</v>
      </c>
      <c r="AD31" s="11">
        <f t="shared" ref="AD31:AD43" si="5">N31+P31+R31+T31+V31+X31+Z31+AB31</f>
        <v>48</v>
      </c>
    </row>
    <row r="32" spans="2:31">
      <c r="D32" s="4" t="s">
        <v>26</v>
      </c>
      <c r="E32" s="4"/>
      <c r="F32" s="4" t="s">
        <v>27</v>
      </c>
      <c r="G32" s="30"/>
      <c r="H32" s="16">
        <v>500</v>
      </c>
      <c r="L32" s="11">
        <f t="shared" si="4"/>
        <v>500</v>
      </c>
      <c r="N32" s="11"/>
      <c r="P32" s="11"/>
      <c r="R32" s="4"/>
      <c r="T32" s="11"/>
      <c r="U32" s="11"/>
      <c r="V32" s="11"/>
      <c r="W32" s="11"/>
      <c r="X32" s="11"/>
      <c r="Y32" s="11"/>
      <c r="Z32" s="11"/>
      <c r="AA32" s="11"/>
      <c r="AB32" s="11"/>
      <c r="AD32" s="11">
        <f t="shared" si="5"/>
        <v>0</v>
      </c>
    </row>
    <row r="33" spans="4:31">
      <c r="D33" s="4" t="s">
        <v>28</v>
      </c>
      <c r="E33" s="4"/>
      <c r="F33" s="4" t="s">
        <v>27</v>
      </c>
      <c r="G33" s="30"/>
      <c r="H33" s="16">
        <v>4000</v>
      </c>
      <c r="L33" s="11">
        <f t="shared" si="4"/>
        <v>4000</v>
      </c>
      <c r="N33" s="11"/>
      <c r="P33" s="11">
        <v>563</v>
      </c>
      <c r="R33" s="4"/>
      <c r="T33" s="11"/>
      <c r="U33" s="11"/>
      <c r="V33" s="11"/>
      <c r="W33" s="11"/>
      <c r="X33" s="11">
        <v>1354</v>
      </c>
      <c r="Y33" s="11"/>
      <c r="Z33" s="11"/>
      <c r="AA33" s="11"/>
      <c r="AB33" s="11">
        <v>121</v>
      </c>
      <c r="AD33" s="11">
        <f t="shared" si="5"/>
        <v>2038</v>
      </c>
    </row>
    <row r="34" spans="4:31">
      <c r="D34" s="4" t="s">
        <v>29</v>
      </c>
      <c r="E34" s="4"/>
      <c r="F34" s="4" t="s">
        <v>27</v>
      </c>
      <c r="G34" s="30"/>
      <c r="H34" s="16">
        <f>[1]Details!C35+[1]Details!C39+[1]Details!C40+[1]Details!C41+[1]Details!C44</f>
        <v>2600</v>
      </c>
      <c r="L34" s="11">
        <f t="shared" si="4"/>
        <v>2600</v>
      </c>
      <c r="N34" s="11"/>
      <c r="P34" s="11">
        <v>437</v>
      </c>
      <c r="R34" s="4">
        <v>237</v>
      </c>
      <c r="T34" s="11"/>
      <c r="U34" s="11"/>
      <c r="V34" s="11"/>
      <c r="W34" s="11"/>
      <c r="X34" s="11"/>
      <c r="Y34" s="11"/>
      <c r="Z34" s="11"/>
      <c r="AA34" s="11"/>
      <c r="AB34" s="11"/>
      <c r="AD34" s="11">
        <f t="shared" si="5"/>
        <v>674</v>
      </c>
    </row>
    <row r="35" spans="4:31">
      <c r="D35" s="4" t="s">
        <v>30</v>
      </c>
      <c r="E35" s="4"/>
      <c r="F35" s="4" t="s">
        <v>27</v>
      </c>
      <c r="G35" s="30"/>
      <c r="H35" s="16">
        <f>[1]Details!C38+[1]Details!C42</f>
        <v>900</v>
      </c>
      <c r="L35" s="11">
        <f t="shared" si="4"/>
        <v>900</v>
      </c>
      <c r="N35" s="11">
        <v>200</v>
      </c>
      <c r="P35" s="11"/>
      <c r="R35" s="4">
        <v>234</v>
      </c>
      <c r="T35" s="11">
        <v>295</v>
      </c>
      <c r="U35" s="11"/>
      <c r="V35" s="11"/>
      <c r="W35" s="11"/>
      <c r="X35" s="11">
        <v>200</v>
      </c>
      <c r="Y35" s="11"/>
      <c r="Z35" s="11"/>
      <c r="AA35" s="11"/>
      <c r="AB35" s="11"/>
      <c r="AD35" s="11">
        <f t="shared" si="5"/>
        <v>929</v>
      </c>
    </row>
    <row r="36" spans="4:31">
      <c r="D36" s="4" t="s">
        <v>31</v>
      </c>
      <c r="E36" s="4"/>
      <c r="F36" s="4" t="s">
        <v>27</v>
      </c>
      <c r="G36" s="30"/>
      <c r="H36" s="16">
        <v>2435</v>
      </c>
      <c r="L36" s="11">
        <f t="shared" si="4"/>
        <v>2435</v>
      </c>
      <c r="N36" s="11"/>
      <c r="P36" s="11"/>
      <c r="R36" s="4"/>
      <c r="T36" s="11"/>
      <c r="U36" s="11"/>
      <c r="V36" s="11"/>
      <c r="W36" s="11"/>
      <c r="X36" s="11"/>
      <c r="Y36" s="11"/>
      <c r="Z36" s="11"/>
      <c r="AA36" s="11"/>
      <c r="AB36" s="11"/>
      <c r="AD36" s="11">
        <f t="shared" si="5"/>
        <v>0</v>
      </c>
    </row>
    <row r="37" spans="4:31">
      <c r="D37" s="4" t="s">
        <v>32</v>
      </c>
      <c r="E37" s="4"/>
      <c r="F37" s="4" t="s">
        <v>27</v>
      </c>
      <c r="G37" s="30"/>
      <c r="H37" s="16">
        <v>1339</v>
      </c>
      <c r="L37" s="11">
        <f t="shared" si="4"/>
        <v>1339</v>
      </c>
      <c r="N37" s="11"/>
      <c r="P37" s="11">
        <v>20</v>
      </c>
      <c r="R37" s="4"/>
      <c r="T37" s="11"/>
      <c r="U37" s="11"/>
      <c r="V37" s="11"/>
      <c r="W37" s="11"/>
      <c r="X37" s="11">
        <v>500</v>
      </c>
      <c r="Y37" s="11"/>
      <c r="Z37" s="11"/>
      <c r="AA37" s="11"/>
      <c r="AB37" s="11"/>
      <c r="AD37" s="11">
        <f t="shared" si="5"/>
        <v>520</v>
      </c>
    </row>
    <row r="38" spans="4:31">
      <c r="D38" s="4" t="s">
        <v>33</v>
      </c>
      <c r="E38" s="4"/>
      <c r="F38" s="4" t="s">
        <v>12</v>
      </c>
      <c r="G38" s="30"/>
      <c r="H38" s="16">
        <v>1339</v>
      </c>
      <c r="L38" s="11">
        <f t="shared" si="4"/>
        <v>1339</v>
      </c>
      <c r="N38" s="11">
        <v>120</v>
      </c>
      <c r="P38" s="11">
        <v>88</v>
      </c>
      <c r="R38" s="4">
        <v>93</v>
      </c>
      <c r="T38" s="11">
        <v>180</v>
      </c>
      <c r="U38" s="11"/>
      <c r="V38" s="11"/>
      <c r="W38" s="11"/>
      <c r="X38" s="11">
        <v>121</v>
      </c>
      <c r="Y38" s="11"/>
      <c r="Z38" s="11">
        <v>102</v>
      </c>
      <c r="AA38" s="11"/>
      <c r="AB38" s="11">
        <v>88</v>
      </c>
      <c r="AD38" s="11">
        <f t="shared" si="5"/>
        <v>792</v>
      </c>
    </row>
    <row r="39" spans="4:31">
      <c r="D39" s="4" t="s">
        <v>34</v>
      </c>
      <c r="E39" s="4"/>
      <c r="F39" s="4" t="s">
        <v>42</v>
      </c>
      <c r="G39" s="30"/>
      <c r="H39" s="16">
        <v>1000</v>
      </c>
      <c r="L39" s="11">
        <f t="shared" si="4"/>
        <v>1000</v>
      </c>
      <c r="N39" s="11"/>
      <c r="P39" s="11"/>
      <c r="R39" s="4"/>
      <c r="T39" s="11">
        <v>9</v>
      </c>
      <c r="U39" s="11"/>
      <c r="V39" s="11"/>
      <c r="W39" s="11"/>
      <c r="X39" s="11"/>
      <c r="Y39" s="11"/>
      <c r="Z39" s="11"/>
      <c r="AA39" s="11"/>
      <c r="AB39" s="11"/>
      <c r="AD39" s="11">
        <f t="shared" si="5"/>
        <v>9</v>
      </c>
    </row>
    <row r="40" spans="4:31">
      <c r="D40" s="4" t="s">
        <v>35</v>
      </c>
      <c r="E40" s="4"/>
      <c r="F40" s="4" t="s">
        <v>12</v>
      </c>
      <c r="G40" s="30"/>
      <c r="H40" s="16">
        <v>4326</v>
      </c>
      <c r="L40" s="11">
        <f t="shared" si="4"/>
        <v>4326</v>
      </c>
      <c r="N40" s="11"/>
      <c r="P40" s="11"/>
      <c r="R40" s="4"/>
      <c r="T40" s="11">
        <v>1500</v>
      </c>
      <c r="U40" s="11"/>
      <c r="V40" s="11"/>
      <c r="W40" s="11"/>
      <c r="X40" s="11">
        <v>400</v>
      </c>
      <c r="Y40" s="11"/>
      <c r="Z40" s="11">
        <v>400</v>
      </c>
      <c r="AA40" s="11"/>
      <c r="AB40" s="11">
        <v>400</v>
      </c>
      <c r="AD40" s="11">
        <f t="shared" si="5"/>
        <v>2700</v>
      </c>
    </row>
    <row r="41" spans="4:31">
      <c r="D41" s="4" t="s">
        <v>36</v>
      </c>
      <c r="E41" s="4"/>
      <c r="F41" s="4" t="s">
        <v>12</v>
      </c>
      <c r="G41" s="30"/>
      <c r="H41" s="16">
        <v>3605</v>
      </c>
      <c r="L41" s="11">
        <f t="shared" si="4"/>
        <v>3605</v>
      </c>
      <c r="N41" s="11">
        <v>3500</v>
      </c>
      <c r="P41" s="11"/>
      <c r="R41" s="4"/>
      <c r="T41" s="11"/>
      <c r="U41" s="11"/>
      <c r="V41" s="11"/>
      <c r="W41" s="11"/>
      <c r="X41" s="11"/>
      <c r="Y41" s="11"/>
      <c r="Z41" s="11"/>
      <c r="AA41" s="11"/>
      <c r="AB41" s="11"/>
      <c r="AD41" s="11">
        <f t="shared" si="5"/>
        <v>3500</v>
      </c>
    </row>
    <row r="42" spans="4:31">
      <c r="D42" s="4" t="s">
        <v>37</v>
      </c>
      <c r="E42" s="4"/>
      <c r="F42" s="4" t="s">
        <v>12</v>
      </c>
      <c r="G42" s="30"/>
      <c r="H42" s="16">
        <v>3150</v>
      </c>
      <c r="L42" s="11">
        <f t="shared" si="4"/>
        <v>3150</v>
      </c>
      <c r="N42" s="11"/>
      <c r="P42" s="11">
        <v>74</v>
      </c>
      <c r="R42" s="4">
        <v>254</v>
      </c>
      <c r="T42" s="11">
        <v>284</v>
      </c>
      <c r="U42" s="11"/>
      <c r="V42" s="11"/>
      <c r="W42" s="11"/>
      <c r="X42" s="11">
        <v>234</v>
      </c>
      <c r="Y42" s="11"/>
      <c r="Z42" s="11"/>
      <c r="AA42" s="11"/>
      <c r="AB42" s="11"/>
      <c r="AD42" s="11">
        <f t="shared" si="5"/>
        <v>846</v>
      </c>
    </row>
    <row r="43" spans="4:31">
      <c r="D43" s="4" t="s">
        <v>38</v>
      </c>
      <c r="E43" s="4"/>
      <c r="F43" s="4" t="s">
        <v>12</v>
      </c>
      <c r="G43" s="30"/>
      <c r="H43" s="16">
        <v>4635</v>
      </c>
      <c r="L43" s="11">
        <f t="shared" si="4"/>
        <v>4635</v>
      </c>
      <c r="N43" s="11"/>
      <c r="P43" s="11">
        <v>1480</v>
      </c>
      <c r="R43" s="4"/>
      <c r="T43" s="11"/>
      <c r="U43" s="11"/>
      <c r="V43" s="11"/>
      <c r="W43" s="11"/>
      <c r="X43" s="11"/>
      <c r="Y43" s="11"/>
      <c r="Z43" s="11"/>
      <c r="AA43" s="11"/>
      <c r="AB43" s="11"/>
      <c r="AD43" s="11">
        <f t="shared" si="5"/>
        <v>1480</v>
      </c>
    </row>
    <row r="44" spans="4:31">
      <c r="D44" s="4" t="s">
        <v>39</v>
      </c>
      <c r="E44" s="4"/>
      <c r="F44" s="4"/>
      <c r="G44" s="4"/>
      <c r="H44" s="12">
        <f>SUM(H31:H43)</f>
        <v>29909</v>
      </c>
      <c r="L44" s="12">
        <f>SUM(L31:L43)</f>
        <v>29909</v>
      </c>
      <c r="N44" s="12">
        <f>SUM(N31:N43)</f>
        <v>3826</v>
      </c>
      <c r="P44" s="12">
        <f>SUM(P31:P43)</f>
        <v>2668</v>
      </c>
      <c r="R44" s="27">
        <f>SUM(R31:R43)</f>
        <v>824</v>
      </c>
      <c r="T44" s="12">
        <f>SUM(T31:T43)</f>
        <v>2274</v>
      </c>
      <c r="U44" s="16"/>
      <c r="V44" s="12">
        <f>SUM(V31:V43)</f>
        <v>6</v>
      </c>
      <c r="W44" s="16"/>
      <c r="X44" s="12">
        <f>SUM(X31:X43)</f>
        <v>2815</v>
      </c>
      <c r="Y44" s="16"/>
      <c r="Z44" s="12">
        <f>SUM(Z31:Z43)</f>
        <v>508</v>
      </c>
      <c r="AA44" s="16"/>
      <c r="AB44" s="12">
        <f>SUM(AB31:AB43)</f>
        <v>615</v>
      </c>
      <c r="AD44" s="12">
        <f>SUM(AD31:AD43)</f>
        <v>13536</v>
      </c>
      <c r="AE44" s="28">
        <f>AD44/L44*100</f>
        <v>45.257280417265704</v>
      </c>
    </row>
    <row r="45" spans="4:31">
      <c r="D45" s="4"/>
      <c r="E45" s="4"/>
      <c r="F45" s="4"/>
      <c r="G45" s="4"/>
      <c r="H45" s="16"/>
      <c r="L45" s="11"/>
      <c r="N45" s="11"/>
      <c r="P45" s="11"/>
      <c r="R45" s="4"/>
      <c r="T45" s="11"/>
      <c r="U45" s="11"/>
      <c r="V45" s="11"/>
      <c r="W45" s="11"/>
      <c r="X45" s="11"/>
      <c r="Y45" s="11"/>
      <c r="Z45" s="11"/>
      <c r="AA45" s="11"/>
      <c r="AB45" s="11"/>
    </row>
    <row r="46" spans="4:31">
      <c r="D46" s="6" t="s">
        <v>40</v>
      </c>
      <c r="E46" s="4"/>
      <c r="F46" s="4"/>
      <c r="G46" s="4"/>
      <c r="H46" s="16"/>
      <c r="L46" s="11"/>
      <c r="N46" s="11"/>
      <c r="P46" s="11"/>
      <c r="R46" s="4"/>
      <c r="T46" s="11"/>
      <c r="U46" s="11"/>
      <c r="V46" s="11"/>
      <c r="W46" s="11"/>
      <c r="X46" s="11"/>
      <c r="Y46" s="11"/>
      <c r="Z46" s="11"/>
      <c r="AA46" s="11"/>
      <c r="AB46" s="11"/>
    </row>
    <row r="47" spans="4:31">
      <c r="D47" s="4" t="s">
        <v>41</v>
      </c>
      <c r="E47" s="4"/>
      <c r="F47" s="4" t="s">
        <v>42</v>
      </c>
      <c r="G47" s="30"/>
      <c r="H47" s="16">
        <v>500</v>
      </c>
      <c r="L47" s="11">
        <f>H47+J47</f>
        <v>500</v>
      </c>
      <c r="N47" s="11"/>
      <c r="P47" s="11"/>
      <c r="R47" s="4"/>
      <c r="T47" s="11"/>
      <c r="U47" s="11"/>
      <c r="V47" s="11">
        <v>30</v>
      </c>
      <c r="W47" s="11"/>
      <c r="X47" s="11">
        <v>177</v>
      </c>
      <c r="Y47" s="11"/>
      <c r="Z47" s="11"/>
      <c r="AA47" s="11"/>
      <c r="AB47" s="11">
        <f>154+32</f>
        <v>186</v>
      </c>
      <c r="AD47" s="11">
        <f t="shared" ref="AD47:AD50" si="6">N47+P47+R47+T47+V47+X47+Z47+AB47</f>
        <v>393</v>
      </c>
    </row>
    <row r="48" spans="4:31">
      <c r="D48" s="4" t="s">
        <v>40</v>
      </c>
      <c r="E48" s="4"/>
      <c r="F48" s="4" t="s">
        <v>51</v>
      </c>
      <c r="G48" s="30"/>
      <c r="H48" s="16">
        <v>600</v>
      </c>
      <c r="L48" s="11">
        <f>H48+J48</f>
        <v>600</v>
      </c>
      <c r="N48" s="11">
        <v>101</v>
      </c>
      <c r="P48" s="11">
        <v>11</v>
      </c>
      <c r="R48" s="4"/>
      <c r="T48" s="11">
        <v>50</v>
      </c>
      <c r="U48" s="11"/>
      <c r="V48" s="11">
        <v>10</v>
      </c>
      <c r="W48" s="11"/>
      <c r="X48" s="11">
        <v>3</v>
      </c>
      <c r="Y48" s="11"/>
      <c r="Z48" s="11"/>
      <c r="AA48" s="11"/>
      <c r="AB48" s="11"/>
      <c r="AD48" s="11">
        <f t="shared" si="6"/>
        <v>175</v>
      </c>
    </row>
    <row r="49" spans="4:31">
      <c r="D49" s="4" t="s">
        <v>43</v>
      </c>
      <c r="E49" s="4"/>
      <c r="F49" s="4" t="s">
        <v>44</v>
      </c>
      <c r="G49" s="30"/>
      <c r="H49" s="16">
        <v>500</v>
      </c>
      <c r="L49" s="11">
        <f>H49+J49</f>
        <v>500</v>
      </c>
      <c r="N49" s="11">
        <v>90</v>
      </c>
      <c r="P49" s="11">
        <v>132</v>
      </c>
      <c r="R49" s="4"/>
      <c r="T49" s="11"/>
      <c r="U49" s="11"/>
      <c r="V49" s="11"/>
      <c r="W49" s="11"/>
      <c r="X49" s="11"/>
      <c r="Y49" s="11"/>
      <c r="Z49" s="11">
        <v>137</v>
      </c>
      <c r="AA49" s="11"/>
      <c r="AB49" s="11"/>
      <c r="AD49" s="11">
        <f t="shared" si="6"/>
        <v>359</v>
      </c>
    </row>
    <row r="50" spans="4:31">
      <c r="D50" s="4" t="s">
        <v>104</v>
      </c>
      <c r="E50" s="4"/>
      <c r="F50" s="4" t="s">
        <v>107</v>
      </c>
      <c r="G50" s="30"/>
      <c r="H50" s="16">
        <v>1100</v>
      </c>
      <c r="J50">
        <v>500</v>
      </c>
      <c r="L50" s="11">
        <f>H50+J50</f>
        <v>1600</v>
      </c>
      <c r="N50" s="11">
        <v>110</v>
      </c>
      <c r="P50" s="11"/>
      <c r="R50" s="4">
        <v>362</v>
      </c>
      <c r="T50" s="11"/>
      <c r="U50" s="11"/>
      <c r="V50" s="11">
        <v>53</v>
      </c>
      <c r="W50" s="11"/>
      <c r="X50" s="11"/>
      <c r="Y50" s="11"/>
      <c r="Z50" s="11">
        <v>20</v>
      </c>
      <c r="AA50" s="11"/>
      <c r="AB50" s="11"/>
      <c r="AD50" s="11">
        <f t="shared" si="6"/>
        <v>545</v>
      </c>
    </row>
    <row r="51" spans="4:31">
      <c r="D51" s="4" t="s">
        <v>45</v>
      </c>
      <c r="E51" s="4"/>
      <c r="F51" s="4"/>
      <c r="G51" s="4"/>
      <c r="H51" s="12">
        <f>SUM(H47:H50)</f>
        <v>2700</v>
      </c>
      <c r="L51" s="12">
        <f>SUM(L47:L50)</f>
        <v>3200</v>
      </c>
      <c r="N51" s="12">
        <f>SUM(N47:N50)</f>
        <v>301</v>
      </c>
      <c r="P51" s="12">
        <f>SUM(P47:P50)</f>
        <v>143</v>
      </c>
      <c r="R51" s="27">
        <f>SUM(R48:R50)</f>
        <v>362</v>
      </c>
      <c r="T51" s="27">
        <f>SUM(T48:T50)</f>
        <v>50</v>
      </c>
      <c r="U51" s="10"/>
      <c r="V51" s="12">
        <f>SUM(V47:V50)</f>
        <v>93</v>
      </c>
      <c r="W51" s="16"/>
      <c r="X51" s="12">
        <f>SUM(X47:X50)</f>
        <v>180</v>
      </c>
      <c r="Y51" s="16"/>
      <c r="Z51" s="12">
        <f>SUM(Z47:Z50)</f>
        <v>157</v>
      </c>
      <c r="AA51" s="16"/>
      <c r="AB51" s="12">
        <f>SUM(AB47:AB50)</f>
        <v>186</v>
      </c>
      <c r="AD51" s="12">
        <f>SUM(AD47:AD50)</f>
        <v>1472</v>
      </c>
      <c r="AE51" s="28">
        <f>AD51/L51*100</f>
        <v>46</v>
      </c>
    </row>
    <row r="52" spans="4:31">
      <c r="D52" s="4"/>
      <c r="E52" s="4"/>
      <c r="F52" s="4"/>
      <c r="G52" s="4"/>
      <c r="H52" s="16"/>
      <c r="L52" s="11"/>
      <c r="N52" s="11"/>
      <c r="P52" s="11"/>
      <c r="R52" s="4"/>
      <c r="T52" s="11"/>
      <c r="U52" s="11"/>
      <c r="V52" s="11"/>
      <c r="W52" s="11"/>
      <c r="X52" s="11"/>
      <c r="Y52" s="11"/>
      <c r="Z52" s="11"/>
      <c r="AA52" s="11"/>
      <c r="AB52" s="11"/>
    </row>
    <row r="53" spans="4:31">
      <c r="D53" s="6" t="s">
        <v>46</v>
      </c>
      <c r="E53" s="4"/>
      <c r="F53" s="4"/>
      <c r="G53" s="4"/>
      <c r="H53" s="16"/>
      <c r="L53" s="11"/>
      <c r="N53" s="11"/>
      <c r="P53" s="11"/>
      <c r="R53" s="4"/>
      <c r="T53" s="11"/>
      <c r="U53" s="11"/>
      <c r="V53" s="11"/>
      <c r="W53" s="11"/>
      <c r="X53" s="11"/>
      <c r="Y53" s="11"/>
      <c r="Z53" s="11"/>
      <c r="AA53" s="11"/>
      <c r="AB53" s="11"/>
    </row>
    <row r="54" spans="4:31">
      <c r="D54" s="4" t="s">
        <v>47</v>
      </c>
      <c r="E54" s="4"/>
      <c r="F54" s="4" t="s">
        <v>48</v>
      </c>
      <c r="G54" s="30"/>
      <c r="H54" s="16">
        <v>150</v>
      </c>
      <c r="L54" s="11">
        <f>H54+J54</f>
        <v>150</v>
      </c>
      <c r="N54" s="11"/>
      <c r="P54" s="11"/>
      <c r="R54" s="4"/>
      <c r="T54" s="11"/>
      <c r="U54" s="11"/>
      <c r="V54" s="11"/>
      <c r="W54" s="11"/>
      <c r="X54" s="11"/>
      <c r="Y54" s="11"/>
      <c r="Z54" s="11">
        <v>36</v>
      </c>
      <c r="AA54" s="11"/>
      <c r="AB54" s="11"/>
      <c r="AD54" s="11">
        <f t="shared" ref="AD54:AD59" si="7">N54+P54+R54+T54+V54+X54+Z54+AB54</f>
        <v>36</v>
      </c>
    </row>
    <row r="55" spans="4:31">
      <c r="D55" s="4" t="s">
        <v>15</v>
      </c>
      <c r="E55" s="4"/>
      <c r="F55" s="4" t="s">
        <v>49</v>
      </c>
      <c r="G55" s="4"/>
      <c r="H55" s="16">
        <v>0</v>
      </c>
      <c r="L55" s="11">
        <f>H55+J55</f>
        <v>0</v>
      </c>
      <c r="N55" s="11"/>
      <c r="P55" s="11"/>
      <c r="R55" s="4"/>
      <c r="T55" s="11"/>
      <c r="U55" s="11"/>
      <c r="V55" s="11"/>
      <c r="W55" s="11"/>
      <c r="X55" s="11">
        <v>215</v>
      </c>
      <c r="Y55" s="11"/>
      <c r="Z55" s="11">
        <v>337</v>
      </c>
      <c r="AA55" s="11"/>
      <c r="AB55" s="11"/>
      <c r="AD55" s="11">
        <f t="shared" si="7"/>
        <v>552</v>
      </c>
    </row>
    <row r="56" spans="4:31">
      <c r="D56" s="4" t="s">
        <v>50</v>
      </c>
      <c r="E56" s="4"/>
      <c r="F56" s="4" t="s">
        <v>51</v>
      </c>
      <c r="G56" s="4"/>
      <c r="H56" s="16">
        <v>100</v>
      </c>
      <c r="L56" s="11">
        <f>H56+J56</f>
        <v>100</v>
      </c>
      <c r="N56" s="11"/>
      <c r="P56" s="11"/>
      <c r="R56" s="4"/>
      <c r="T56" s="11"/>
      <c r="U56" s="11"/>
      <c r="V56" s="11"/>
      <c r="W56" s="11"/>
      <c r="X56" s="11"/>
      <c r="Y56" s="11"/>
      <c r="Z56" s="11">
        <v>75</v>
      </c>
      <c r="AA56" s="11"/>
      <c r="AB56" s="11"/>
      <c r="AD56" s="11">
        <f t="shared" si="7"/>
        <v>75</v>
      </c>
    </row>
    <row r="57" spans="4:31">
      <c r="D57" s="4" t="s">
        <v>52</v>
      </c>
      <c r="E57" s="4"/>
      <c r="F57" s="4" t="s">
        <v>42</v>
      </c>
      <c r="G57" s="30"/>
      <c r="H57" s="16">
        <v>1000</v>
      </c>
      <c r="L57" s="11">
        <f>H57+J57</f>
        <v>1000</v>
      </c>
      <c r="N57" s="11"/>
      <c r="P57" s="11"/>
      <c r="R57" s="4"/>
      <c r="T57" s="11"/>
      <c r="U57" s="11"/>
      <c r="V57" s="11"/>
      <c r="W57" s="11"/>
      <c r="X57" s="11"/>
      <c r="Y57" s="11"/>
      <c r="Z57" s="11"/>
      <c r="AA57" s="11"/>
      <c r="AB57" s="11"/>
      <c r="AD57" s="11">
        <f t="shared" si="7"/>
        <v>0</v>
      </c>
    </row>
    <row r="58" spans="4:31">
      <c r="D58" s="4" t="s">
        <v>140</v>
      </c>
      <c r="E58" s="4"/>
      <c r="F58" s="4" t="s">
        <v>42</v>
      </c>
      <c r="G58" s="30"/>
      <c r="H58" s="16">
        <v>0</v>
      </c>
      <c r="L58" s="11">
        <f>H58+J58</f>
        <v>0</v>
      </c>
      <c r="N58" s="11"/>
      <c r="P58" s="11"/>
      <c r="R58" s="4"/>
      <c r="T58" s="11"/>
      <c r="U58" s="11"/>
      <c r="V58" s="11"/>
      <c r="W58" s="11"/>
      <c r="X58" s="11"/>
      <c r="Y58" s="11"/>
      <c r="Z58" s="11"/>
      <c r="AA58" s="11"/>
      <c r="AB58" s="11">
        <v>50</v>
      </c>
      <c r="AD58" s="11">
        <f t="shared" si="7"/>
        <v>50</v>
      </c>
    </row>
    <row r="59" spans="4:31">
      <c r="D59" s="4" t="s">
        <v>113</v>
      </c>
      <c r="N59" s="11">
        <f>134+104</f>
        <v>238</v>
      </c>
      <c r="P59" s="11"/>
      <c r="R59" s="4"/>
      <c r="T59" s="11"/>
      <c r="U59" s="11"/>
      <c r="V59" s="11"/>
      <c r="W59" s="11"/>
      <c r="X59" s="11"/>
      <c r="Y59" s="11"/>
      <c r="Z59" s="11"/>
      <c r="AA59" s="11"/>
      <c r="AB59" s="11"/>
      <c r="AD59" s="11">
        <f t="shared" si="7"/>
        <v>238</v>
      </c>
    </row>
    <row r="60" spans="4:31">
      <c r="D60" s="4" t="s">
        <v>53</v>
      </c>
      <c r="E60" s="4"/>
      <c r="F60" s="4"/>
      <c r="G60" s="4"/>
      <c r="H60" s="12">
        <f>SUM(H54:H58)</f>
        <v>1250</v>
      </c>
      <c r="L60" s="12">
        <f>SUM(L54:L58)</f>
        <v>1250</v>
      </c>
      <c r="N60" s="12">
        <f>SUM(N54:N59)</f>
        <v>238</v>
      </c>
      <c r="P60" s="12">
        <f>SUM(P54:P59)</f>
        <v>0</v>
      </c>
      <c r="R60" s="12">
        <f>SUM(R54:R59)</f>
        <v>0</v>
      </c>
      <c r="T60" s="12">
        <f>SUM(T54:T59)</f>
        <v>0</v>
      </c>
      <c r="U60" s="16"/>
      <c r="V60" s="12">
        <f>SUM(V54:V59)</f>
        <v>0</v>
      </c>
      <c r="W60" s="16"/>
      <c r="X60" s="12">
        <f>SUM(X54:X59)</f>
        <v>215</v>
      </c>
      <c r="Y60" s="16"/>
      <c r="Z60" s="12">
        <f>SUM(Z54:Z59)</f>
        <v>448</v>
      </c>
      <c r="AA60" s="16"/>
      <c r="AB60" s="12">
        <f>SUM(AB54:AB59)</f>
        <v>50</v>
      </c>
      <c r="AD60" s="12">
        <f>SUM(AD54:AD59)</f>
        <v>951</v>
      </c>
      <c r="AE60" s="28">
        <f>AD60/L60*100</f>
        <v>76.08</v>
      </c>
    </row>
    <row r="61" spans="4:31">
      <c r="D61" s="4"/>
      <c r="E61" s="4"/>
      <c r="F61" s="4"/>
      <c r="G61" s="4"/>
      <c r="H61" s="16"/>
      <c r="L61" s="11"/>
      <c r="N61" s="11"/>
      <c r="P61" s="11"/>
      <c r="R61" s="4"/>
      <c r="T61" s="11"/>
      <c r="U61" s="11"/>
      <c r="V61" s="11"/>
      <c r="W61" s="11"/>
      <c r="X61" s="11"/>
      <c r="Y61" s="11"/>
      <c r="Z61" s="11"/>
      <c r="AA61" s="11"/>
      <c r="AB61" s="11"/>
    </row>
    <row r="62" spans="4:31">
      <c r="D62" s="6" t="s">
        <v>54</v>
      </c>
      <c r="E62" s="4"/>
      <c r="F62" s="4"/>
      <c r="G62" s="4"/>
      <c r="H62" s="16"/>
      <c r="L62" s="11"/>
      <c r="N62" s="11"/>
      <c r="P62" s="11"/>
      <c r="R62" s="4"/>
      <c r="T62" s="11"/>
      <c r="U62" s="11"/>
      <c r="V62" s="11"/>
      <c r="W62" s="11"/>
      <c r="X62" s="11"/>
      <c r="Y62" s="11"/>
      <c r="Z62" s="11"/>
      <c r="AA62" s="11"/>
      <c r="AB62" s="11"/>
    </row>
    <row r="63" spans="4:31">
      <c r="D63" s="4" t="s">
        <v>55</v>
      </c>
      <c r="E63" s="4"/>
      <c r="F63" s="4" t="s">
        <v>12</v>
      </c>
      <c r="G63" s="30"/>
      <c r="H63" s="16">
        <v>0</v>
      </c>
      <c r="L63" s="11">
        <f>H63+J63</f>
        <v>0</v>
      </c>
      <c r="N63" s="11"/>
      <c r="P63" s="11"/>
      <c r="R63" s="4"/>
      <c r="T63" s="11"/>
      <c r="U63" s="11"/>
      <c r="V63" s="11"/>
      <c r="W63" s="11"/>
      <c r="X63" s="11"/>
      <c r="Y63" s="11"/>
      <c r="Z63" s="11"/>
      <c r="AA63" s="11"/>
      <c r="AB63" s="11"/>
      <c r="AD63" s="11">
        <f t="shared" ref="AD63:AD66" si="8">N63+P63+R63+T63+V63+X63+Z63+AB63</f>
        <v>0</v>
      </c>
    </row>
    <row r="64" spans="4:31">
      <c r="D64" s="4" t="s">
        <v>56</v>
      </c>
      <c r="E64" s="4"/>
      <c r="F64" s="4" t="s">
        <v>12</v>
      </c>
      <c r="G64" s="30"/>
      <c r="H64" s="16">
        <v>0</v>
      </c>
      <c r="L64" s="11">
        <f>H64+J64</f>
        <v>0</v>
      </c>
      <c r="N64" s="11"/>
      <c r="P64" s="11"/>
      <c r="R64" s="4"/>
      <c r="T64" s="11"/>
      <c r="U64" s="11"/>
      <c r="V64" s="11"/>
      <c r="W64" s="11"/>
      <c r="X64" s="11"/>
      <c r="Y64" s="11"/>
      <c r="Z64" s="11"/>
      <c r="AA64" s="11"/>
      <c r="AB64" s="11"/>
      <c r="AD64" s="11">
        <f t="shared" si="8"/>
        <v>0</v>
      </c>
    </row>
    <row r="65" spans="4:31">
      <c r="D65" s="4" t="s">
        <v>57</v>
      </c>
      <c r="E65" s="4"/>
      <c r="F65" s="4" t="s">
        <v>102</v>
      </c>
      <c r="G65" s="4"/>
      <c r="H65" s="16">
        <v>1700</v>
      </c>
      <c r="L65" s="11">
        <f>H65+J65</f>
        <v>1700</v>
      </c>
      <c r="N65" s="11"/>
      <c r="P65" s="11"/>
      <c r="R65" s="4"/>
      <c r="T65" s="11"/>
      <c r="U65" s="11"/>
      <c r="V65" s="11">
        <v>26</v>
      </c>
      <c r="W65" s="11"/>
      <c r="X65" s="11"/>
      <c r="Y65" s="11"/>
      <c r="Z65" s="11"/>
      <c r="AA65" s="11"/>
      <c r="AB65" s="11"/>
      <c r="AD65" s="11">
        <f t="shared" si="8"/>
        <v>26</v>
      </c>
    </row>
    <row r="66" spans="4:31">
      <c r="D66" s="4" t="s">
        <v>58</v>
      </c>
      <c r="E66" s="4"/>
      <c r="F66" s="4" t="s">
        <v>102</v>
      </c>
      <c r="G66" s="4"/>
      <c r="H66" s="16">
        <v>1600</v>
      </c>
      <c r="L66" s="11">
        <f>H66+J66</f>
        <v>1600</v>
      </c>
      <c r="N66" s="11"/>
      <c r="P66" s="11"/>
      <c r="R66" s="4">
        <v>216</v>
      </c>
      <c r="T66" s="11">
        <v>58</v>
      </c>
      <c r="U66" s="11"/>
      <c r="V66" s="11">
        <v>165</v>
      </c>
      <c r="W66" s="11"/>
      <c r="X66" s="11"/>
      <c r="Y66" s="11"/>
      <c r="Z66" s="11">
        <v>253</v>
      </c>
      <c r="AA66" s="11"/>
      <c r="AB66" s="11"/>
      <c r="AD66" s="11">
        <f t="shared" si="8"/>
        <v>692</v>
      </c>
    </row>
    <row r="67" spans="4:31">
      <c r="D67" s="4" t="s">
        <v>59</v>
      </c>
      <c r="E67" s="4"/>
      <c r="F67" s="4"/>
      <c r="G67" s="4"/>
      <c r="H67" s="19">
        <f>SUM(H63:H66)</f>
        <v>3300</v>
      </c>
      <c r="L67" s="12">
        <f>SUM(L63:L66)</f>
        <v>3300</v>
      </c>
      <c r="N67" s="12">
        <f>SUM(N63:N66)</f>
        <v>0</v>
      </c>
      <c r="P67" s="12">
        <v>0</v>
      </c>
      <c r="R67" s="27">
        <f>SUM(R63:R66)</f>
        <v>216</v>
      </c>
      <c r="T67" s="27">
        <f>SUM(T63:T66)</f>
        <v>58</v>
      </c>
      <c r="U67" s="10"/>
      <c r="V67" s="27">
        <f>SUM(V63:V66)</f>
        <v>191</v>
      </c>
      <c r="W67" s="10"/>
      <c r="X67" s="27">
        <f>SUM(X63:X66)</f>
        <v>0</v>
      </c>
      <c r="Y67" s="10"/>
      <c r="Z67" s="27">
        <f>SUM(Z63:Z66)</f>
        <v>253</v>
      </c>
      <c r="AA67" s="10"/>
      <c r="AB67" s="27">
        <f>SUM(AB63:AB66)</f>
        <v>0</v>
      </c>
      <c r="AD67" s="27">
        <f>SUM(AD63:AD66)</f>
        <v>718</v>
      </c>
      <c r="AE67" s="28">
        <f>AD67/L67*100</f>
        <v>21.757575757575758</v>
      </c>
    </row>
    <row r="68" spans="4:31">
      <c r="D68" s="4"/>
      <c r="E68" s="4"/>
      <c r="F68" s="4"/>
      <c r="G68" s="4"/>
      <c r="H68" s="16"/>
      <c r="L68" s="11"/>
      <c r="N68" s="11"/>
      <c r="P68" s="11"/>
      <c r="R68" s="4"/>
      <c r="T68" s="11"/>
      <c r="U68" s="11"/>
      <c r="V68" s="11"/>
      <c r="W68" s="11"/>
      <c r="X68" s="11"/>
      <c r="Y68" s="11"/>
      <c r="Z68" s="11"/>
      <c r="AA68" s="11"/>
      <c r="AB68" s="11"/>
    </row>
    <row r="69" spans="4:31">
      <c r="D69" s="6" t="s">
        <v>60</v>
      </c>
      <c r="E69" s="4"/>
      <c r="F69" s="4"/>
      <c r="G69" s="4"/>
      <c r="H69" s="16"/>
      <c r="L69" s="11"/>
      <c r="N69" s="11"/>
      <c r="P69" s="11"/>
      <c r="R69" s="4"/>
      <c r="T69" s="11"/>
      <c r="U69" s="11"/>
      <c r="V69" s="11"/>
      <c r="W69" s="11"/>
      <c r="X69" s="11"/>
      <c r="Y69" s="11"/>
      <c r="Z69" s="11"/>
      <c r="AA69" s="11"/>
      <c r="AB69" s="11"/>
    </row>
    <row r="70" spans="4:31">
      <c r="D70" s="4" t="s">
        <v>61</v>
      </c>
      <c r="E70" s="4"/>
      <c r="F70" s="4" t="s">
        <v>62</v>
      </c>
      <c r="G70" s="30"/>
      <c r="H70" s="16">
        <v>200</v>
      </c>
      <c r="L70" s="11">
        <f>H70+J70</f>
        <v>200</v>
      </c>
      <c r="N70" s="11"/>
      <c r="P70" s="11"/>
      <c r="R70" s="4"/>
      <c r="T70" s="11"/>
      <c r="U70" s="11"/>
      <c r="V70" s="11"/>
      <c r="W70" s="11"/>
      <c r="X70" s="11"/>
      <c r="Y70" s="11"/>
      <c r="Z70" s="11"/>
      <c r="AA70" s="11"/>
      <c r="AB70" s="11"/>
      <c r="AD70" s="11">
        <f t="shared" ref="AD70:AD74" si="9">N70+P70+R70+T70+V70+X70+Z70+AB70</f>
        <v>0</v>
      </c>
    </row>
    <row r="71" spans="4:31">
      <c r="D71" s="4" t="s">
        <v>63</v>
      </c>
      <c r="E71" s="4"/>
      <c r="F71" s="4" t="s">
        <v>62</v>
      </c>
      <c r="G71" s="30"/>
      <c r="H71" s="16">
        <v>750</v>
      </c>
      <c r="L71" s="11">
        <f>H71+J71</f>
        <v>750</v>
      </c>
      <c r="N71" s="11">
        <v>184</v>
      </c>
      <c r="P71" s="11"/>
      <c r="R71" s="4">
        <v>111</v>
      </c>
      <c r="T71" s="11"/>
      <c r="U71" s="11"/>
      <c r="V71" s="11"/>
      <c r="W71" s="11"/>
      <c r="X71" s="11"/>
      <c r="Y71" s="11"/>
      <c r="Z71" s="11">
        <v>202</v>
      </c>
      <c r="AA71" s="11"/>
      <c r="AB71" s="11">
        <v>32</v>
      </c>
      <c r="AD71" s="11">
        <f t="shared" si="9"/>
        <v>529</v>
      </c>
    </row>
    <row r="72" spans="4:31">
      <c r="D72" s="4" t="s">
        <v>64</v>
      </c>
      <c r="E72" s="4"/>
      <c r="F72" s="4" t="s">
        <v>62</v>
      </c>
      <c r="G72" s="30"/>
      <c r="H72" s="16">
        <v>8116</v>
      </c>
      <c r="L72" s="11">
        <f>H72+J72</f>
        <v>8116</v>
      </c>
      <c r="P72" s="11"/>
      <c r="R72" s="11">
        <v>2085</v>
      </c>
      <c r="T72" s="11">
        <v>695</v>
      </c>
      <c r="U72" s="11"/>
      <c r="V72" s="11">
        <v>695</v>
      </c>
      <c r="W72" s="11"/>
      <c r="X72" s="11">
        <v>695</v>
      </c>
      <c r="Y72" s="11"/>
      <c r="Z72" s="11">
        <v>695</v>
      </c>
      <c r="AA72" s="11"/>
      <c r="AB72" s="11">
        <v>695</v>
      </c>
      <c r="AD72" s="11">
        <f t="shared" si="9"/>
        <v>5560</v>
      </c>
      <c r="AE72" s="28"/>
    </row>
    <row r="73" spans="4:31">
      <c r="D73" s="4" t="s">
        <v>65</v>
      </c>
      <c r="E73" s="4"/>
      <c r="F73" s="4" t="s">
        <v>62</v>
      </c>
      <c r="G73" s="30"/>
      <c r="H73" s="16">
        <v>2000</v>
      </c>
      <c r="L73" s="11">
        <f>H73+J73</f>
        <v>2000</v>
      </c>
      <c r="N73" s="11"/>
      <c r="P73" s="11"/>
      <c r="R73" s="4"/>
      <c r="T73" s="11"/>
      <c r="U73" s="11"/>
      <c r="V73" s="11">
        <v>147</v>
      </c>
      <c r="W73" s="11"/>
      <c r="X73" s="11"/>
      <c r="Y73" s="11"/>
      <c r="Z73" s="11">
        <f>429+39</f>
        <v>468</v>
      </c>
      <c r="AA73" s="11"/>
      <c r="AB73" s="11"/>
      <c r="AD73" s="11">
        <f t="shared" si="9"/>
        <v>615</v>
      </c>
    </row>
    <row r="74" spans="4:31">
      <c r="D74" s="4" t="s">
        <v>66</v>
      </c>
      <c r="E74" s="4"/>
      <c r="F74" s="4" t="s">
        <v>62</v>
      </c>
      <c r="G74" s="30"/>
      <c r="H74" s="16">
        <v>500</v>
      </c>
      <c r="L74" s="11">
        <f>H74+J74</f>
        <v>500</v>
      </c>
      <c r="N74" s="11">
        <v>40</v>
      </c>
      <c r="P74" s="11">
        <v>160</v>
      </c>
      <c r="R74" s="4"/>
      <c r="T74" s="11">
        <v>40</v>
      </c>
      <c r="U74" s="11"/>
      <c r="V74" s="11"/>
      <c r="W74" s="11"/>
      <c r="X74" s="11"/>
      <c r="Y74" s="11"/>
      <c r="Z74" s="11"/>
      <c r="AA74" s="11"/>
      <c r="AB74" s="11"/>
      <c r="AD74" s="11">
        <f t="shared" si="9"/>
        <v>240</v>
      </c>
    </row>
    <row r="75" spans="4:31">
      <c r="D75" s="4" t="s">
        <v>67</v>
      </c>
      <c r="E75" s="4"/>
      <c r="F75" s="4"/>
      <c r="G75" s="4"/>
      <c r="H75" s="12">
        <f>SUM(H70:H74)</f>
        <v>11566</v>
      </c>
      <c r="L75" s="12">
        <f>SUM(L70:L74)</f>
        <v>11566</v>
      </c>
      <c r="N75" s="12">
        <f>SUM(N70:N74)</f>
        <v>224</v>
      </c>
      <c r="P75" s="12">
        <f>SUM(P70:P74)</f>
        <v>160</v>
      </c>
      <c r="R75" s="12">
        <f>SUM(R70:R74)</f>
        <v>2196</v>
      </c>
      <c r="T75" s="12">
        <f>SUM(T70:T74)</f>
        <v>735</v>
      </c>
      <c r="U75" s="16"/>
      <c r="V75" s="12">
        <f>SUM(V70:V74)</f>
        <v>842</v>
      </c>
      <c r="W75" s="16"/>
      <c r="X75" s="12">
        <f>SUM(X70:X74)</f>
        <v>695</v>
      </c>
      <c r="Y75" s="16"/>
      <c r="Z75" s="12">
        <f>SUM(Z70:Z74)</f>
        <v>1365</v>
      </c>
      <c r="AA75" s="16"/>
      <c r="AB75" s="12">
        <f>SUM(AB70:AB74)</f>
        <v>727</v>
      </c>
      <c r="AD75" s="12">
        <f>SUM(AD70:AD74)</f>
        <v>6944</v>
      </c>
      <c r="AE75" s="28">
        <f>AD75/L75*100</f>
        <v>60.038042538474848</v>
      </c>
    </row>
    <row r="76" spans="4:31">
      <c r="D76" s="4"/>
      <c r="E76" s="4"/>
      <c r="F76" s="4"/>
      <c r="G76" s="4"/>
      <c r="H76" s="16"/>
      <c r="L76" s="11"/>
      <c r="N76" s="11"/>
      <c r="P76" s="11"/>
      <c r="R76" s="4"/>
      <c r="T76" s="11"/>
      <c r="U76" s="11"/>
      <c r="V76" s="11"/>
      <c r="W76" s="11"/>
      <c r="X76" s="11"/>
      <c r="Y76" s="11"/>
      <c r="Z76" s="11"/>
      <c r="AA76" s="11"/>
      <c r="AB76" s="11"/>
    </row>
    <row r="77" spans="4:31">
      <c r="D77" s="6" t="s">
        <v>68</v>
      </c>
      <c r="E77" s="4"/>
      <c r="F77" s="4"/>
      <c r="G77" s="4"/>
      <c r="H77" s="16"/>
      <c r="L77" s="11"/>
      <c r="N77" s="11"/>
      <c r="P77" s="11"/>
      <c r="R77" s="4"/>
      <c r="T77" s="11"/>
      <c r="U77" s="11"/>
      <c r="V77" s="11"/>
      <c r="W77" s="11"/>
      <c r="X77" s="11"/>
      <c r="Y77" s="11"/>
      <c r="Z77" s="11"/>
      <c r="AA77" s="11"/>
      <c r="AB77" s="11"/>
    </row>
    <row r="78" spans="4:31">
      <c r="D78" s="4" t="s">
        <v>69</v>
      </c>
      <c r="E78" s="4"/>
      <c r="F78" s="4" t="s">
        <v>12</v>
      </c>
      <c r="G78" s="30"/>
      <c r="H78" s="16">
        <v>824</v>
      </c>
      <c r="L78" s="11">
        <f t="shared" ref="L78:L95" si="10">H78+J78</f>
        <v>824</v>
      </c>
      <c r="N78" s="11"/>
      <c r="P78" s="11"/>
      <c r="R78" s="4"/>
      <c r="T78" s="11"/>
      <c r="U78" s="11"/>
      <c r="V78" s="11"/>
      <c r="W78" s="11"/>
      <c r="X78" s="11"/>
      <c r="Y78" s="11"/>
      <c r="Z78" s="11"/>
      <c r="AA78" s="11"/>
      <c r="AB78" s="11"/>
      <c r="AD78" s="11">
        <f t="shared" ref="AD78:AD95" si="11">N78+P78+R78+T78+V78+X78+Z78+AB78</f>
        <v>0</v>
      </c>
    </row>
    <row r="79" spans="4:31">
      <c r="D79" s="4" t="s">
        <v>70</v>
      </c>
      <c r="E79" s="4"/>
      <c r="F79" s="4" t="s">
        <v>12</v>
      </c>
      <c r="G79" s="30"/>
      <c r="H79" s="16">
        <v>1236</v>
      </c>
      <c r="L79" s="11">
        <f t="shared" si="10"/>
        <v>1236</v>
      </c>
      <c r="N79" s="11"/>
      <c r="P79" s="11">
        <v>31</v>
      </c>
      <c r="R79" s="4">
        <v>20</v>
      </c>
      <c r="T79" s="11">
        <v>114</v>
      </c>
      <c r="U79" s="11"/>
      <c r="V79" s="11">
        <v>211</v>
      </c>
      <c r="W79" s="11"/>
      <c r="X79" s="11">
        <v>63</v>
      </c>
      <c r="Y79" s="11"/>
      <c r="Z79" s="11">
        <v>42</v>
      </c>
      <c r="AA79" s="11"/>
      <c r="AB79" s="11">
        <v>267</v>
      </c>
      <c r="AD79" s="11">
        <f t="shared" si="11"/>
        <v>748</v>
      </c>
    </row>
    <row r="80" spans="4:31">
      <c r="D80" s="4" t="s">
        <v>71</v>
      </c>
      <c r="E80" s="4"/>
      <c r="F80" s="4" t="s">
        <v>42</v>
      </c>
      <c r="G80" s="30"/>
      <c r="H80" s="16">
        <v>515</v>
      </c>
      <c r="L80" s="11">
        <f t="shared" si="10"/>
        <v>515</v>
      </c>
      <c r="N80" s="11"/>
      <c r="P80" s="11"/>
      <c r="R80" s="4"/>
      <c r="T80" s="11"/>
      <c r="U80" s="11"/>
      <c r="V80" s="11"/>
      <c r="W80" s="11"/>
      <c r="X80" s="11"/>
      <c r="Y80" s="11"/>
      <c r="Z80" s="11"/>
      <c r="AA80" s="11"/>
      <c r="AB80" s="11">
        <v>79</v>
      </c>
      <c r="AD80" s="11">
        <f t="shared" si="11"/>
        <v>79</v>
      </c>
    </row>
    <row r="81" spans="4:31">
      <c r="D81" s="4" t="s">
        <v>72</v>
      </c>
      <c r="E81" s="4"/>
      <c r="F81" s="4" t="s">
        <v>73</v>
      </c>
      <c r="G81" s="30"/>
      <c r="H81" s="16">
        <v>2575</v>
      </c>
      <c r="L81" s="11">
        <f t="shared" si="10"/>
        <v>2575</v>
      </c>
      <c r="N81" s="11">
        <v>143</v>
      </c>
      <c r="P81" s="11">
        <f>120+64</f>
        <v>184</v>
      </c>
      <c r="R81" s="4">
        <f>126</f>
        <v>126</v>
      </c>
      <c r="T81" s="11">
        <v>111</v>
      </c>
      <c r="U81" s="11"/>
      <c r="V81" s="11">
        <v>214</v>
      </c>
      <c r="W81" s="11"/>
      <c r="X81" s="11">
        <v>161</v>
      </c>
      <c r="Y81" s="11"/>
      <c r="Z81" s="11">
        <v>217</v>
      </c>
      <c r="AA81" s="11"/>
      <c r="AB81" s="11">
        <v>124</v>
      </c>
      <c r="AD81" s="11">
        <f t="shared" si="11"/>
        <v>1280</v>
      </c>
    </row>
    <row r="82" spans="4:31">
      <c r="D82" s="4" t="s">
        <v>74</v>
      </c>
      <c r="E82" s="4"/>
      <c r="F82" s="4" t="s">
        <v>12</v>
      </c>
      <c r="G82" s="30"/>
      <c r="H82" s="16">
        <v>721</v>
      </c>
      <c r="L82" s="11">
        <f t="shared" si="10"/>
        <v>721</v>
      </c>
      <c r="N82" s="11">
        <f>55+42</f>
        <v>97</v>
      </c>
      <c r="P82" s="11"/>
      <c r="R82" s="4">
        <v>55</v>
      </c>
      <c r="T82" s="11"/>
      <c r="U82" s="11"/>
      <c r="V82" s="11"/>
      <c r="W82" s="11"/>
      <c r="X82" s="11">
        <v>55</v>
      </c>
      <c r="Y82" s="11"/>
      <c r="Z82" s="11"/>
      <c r="AA82" s="11"/>
      <c r="AB82" s="11">
        <v>73</v>
      </c>
      <c r="AD82" s="11">
        <f t="shared" si="11"/>
        <v>280</v>
      </c>
    </row>
    <row r="83" spans="4:31">
      <c r="D83" s="4" t="s">
        <v>75</v>
      </c>
      <c r="E83" s="4"/>
      <c r="F83" s="4" t="s">
        <v>76</v>
      </c>
      <c r="G83" s="4"/>
      <c r="H83" s="16">
        <v>515</v>
      </c>
      <c r="L83" s="11">
        <f t="shared" si="10"/>
        <v>515</v>
      </c>
      <c r="N83" s="11"/>
      <c r="P83" s="11">
        <v>7</v>
      </c>
      <c r="R83" s="4">
        <v>7</v>
      </c>
      <c r="T83" s="11"/>
      <c r="U83" s="11"/>
      <c r="V83" s="11">
        <v>15</v>
      </c>
      <c r="W83" s="11"/>
      <c r="X83" s="11">
        <v>15</v>
      </c>
      <c r="Y83" s="11"/>
      <c r="Z83" s="11">
        <v>15</v>
      </c>
      <c r="AA83" s="11"/>
      <c r="AB83" s="11">
        <v>515</v>
      </c>
      <c r="AD83" s="11">
        <f t="shared" si="11"/>
        <v>574</v>
      </c>
    </row>
    <row r="84" spans="4:31">
      <c r="D84" s="4" t="s">
        <v>77</v>
      </c>
      <c r="E84" s="4"/>
      <c r="F84" s="4" t="s">
        <v>12</v>
      </c>
      <c r="G84" s="30"/>
      <c r="H84" s="16">
        <v>2924</v>
      </c>
      <c r="L84" s="11">
        <f t="shared" si="10"/>
        <v>2924</v>
      </c>
      <c r="N84" s="11"/>
      <c r="P84" s="11">
        <v>380</v>
      </c>
      <c r="R84" s="4"/>
      <c r="T84" s="11"/>
      <c r="U84" s="11"/>
      <c r="V84" s="11">
        <v>376</v>
      </c>
      <c r="W84" s="11"/>
      <c r="X84" s="11"/>
      <c r="Y84" s="11"/>
      <c r="Z84" s="11"/>
      <c r="AA84" s="11"/>
      <c r="AB84" s="11">
        <v>389</v>
      </c>
      <c r="AD84" s="11">
        <f t="shared" si="11"/>
        <v>1145</v>
      </c>
    </row>
    <row r="85" spans="4:31">
      <c r="D85" s="4" t="s">
        <v>78</v>
      </c>
      <c r="E85" s="4"/>
      <c r="F85" s="4" t="s">
        <v>42</v>
      </c>
      <c r="G85" s="30"/>
      <c r="H85" s="23">
        <v>2400</v>
      </c>
      <c r="L85" s="11">
        <f t="shared" si="10"/>
        <v>2400</v>
      </c>
      <c r="N85" s="11">
        <v>5</v>
      </c>
      <c r="P85" s="11"/>
      <c r="R85" s="4">
        <v>40</v>
      </c>
      <c r="T85" s="11"/>
      <c r="U85" s="11"/>
      <c r="V85" s="11"/>
      <c r="W85" s="11"/>
      <c r="X85" s="11"/>
      <c r="Y85" s="11"/>
      <c r="Z85" s="11">
        <v>147</v>
      </c>
      <c r="AA85" s="11"/>
      <c r="AB85" s="11">
        <v>967</v>
      </c>
      <c r="AD85" s="11">
        <f t="shared" si="11"/>
        <v>1159</v>
      </c>
    </row>
    <row r="86" spans="4:31">
      <c r="D86" s="4" t="s">
        <v>79</v>
      </c>
      <c r="E86" s="4"/>
      <c r="F86" s="4" t="s">
        <v>42</v>
      </c>
      <c r="G86" s="30"/>
      <c r="H86" s="23">
        <v>500</v>
      </c>
      <c r="L86" s="11">
        <f t="shared" si="10"/>
        <v>500</v>
      </c>
      <c r="N86" s="11"/>
      <c r="P86" s="11"/>
      <c r="R86" s="4">
        <v>3</v>
      </c>
      <c r="T86" s="11"/>
      <c r="U86" s="11"/>
      <c r="V86" s="11"/>
      <c r="W86" s="11"/>
      <c r="X86" s="11"/>
      <c r="Y86" s="11"/>
      <c r="Z86" s="11">
        <v>28</v>
      </c>
      <c r="AA86" s="11"/>
      <c r="AB86" s="11">
        <v>3</v>
      </c>
      <c r="AD86" s="11">
        <f t="shared" si="11"/>
        <v>34</v>
      </c>
    </row>
    <row r="87" spans="4:31">
      <c r="D87" s="4" t="s">
        <v>80</v>
      </c>
      <c r="E87" s="4"/>
      <c r="F87" s="4" t="s">
        <v>12</v>
      </c>
      <c r="G87" s="4"/>
      <c r="H87" s="16">
        <v>300</v>
      </c>
      <c r="L87" s="11">
        <f t="shared" si="10"/>
        <v>300</v>
      </c>
      <c r="N87" s="11"/>
      <c r="P87" s="11">
        <v>11</v>
      </c>
      <c r="R87" s="4"/>
      <c r="T87" s="11"/>
      <c r="U87" s="11"/>
      <c r="V87" s="11"/>
      <c r="W87" s="11"/>
      <c r="X87" s="11"/>
      <c r="Y87" s="11"/>
      <c r="Z87" s="11"/>
      <c r="AA87" s="11"/>
      <c r="AB87" s="11"/>
      <c r="AD87" s="11">
        <f t="shared" si="11"/>
        <v>11</v>
      </c>
    </row>
    <row r="88" spans="4:31">
      <c r="D88" s="4" t="s">
        <v>81</v>
      </c>
      <c r="E88" s="4"/>
      <c r="F88" s="4" t="s">
        <v>7</v>
      </c>
      <c r="G88" s="4"/>
      <c r="H88" s="16">
        <v>700</v>
      </c>
      <c r="L88" s="11">
        <f t="shared" si="10"/>
        <v>700</v>
      </c>
      <c r="N88" s="11">
        <v>35</v>
      </c>
      <c r="P88" s="11">
        <v>42</v>
      </c>
      <c r="R88" s="4">
        <v>44</v>
      </c>
      <c r="T88" s="11">
        <v>39</v>
      </c>
      <c r="U88" s="11"/>
      <c r="V88" s="11">
        <v>37</v>
      </c>
      <c r="W88" s="11"/>
      <c r="X88" s="11">
        <v>44</v>
      </c>
      <c r="Y88" s="11"/>
      <c r="Z88" s="11">
        <v>49</v>
      </c>
      <c r="AA88" s="11"/>
      <c r="AB88" s="11">
        <v>34</v>
      </c>
      <c r="AD88" s="11">
        <f t="shared" si="11"/>
        <v>324</v>
      </c>
    </row>
    <row r="89" spans="4:31">
      <c r="D89" s="4" t="s">
        <v>82</v>
      </c>
      <c r="E89" s="4"/>
      <c r="F89" s="4" t="s">
        <v>12</v>
      </c>
      <c r="G89" s="30"/>
      <c r="H89" s="16">
        <v>60459</v>
      </c>
      <c r="J89">
        <v>-500</v>
      </c>
      <c r="L89" s="11">
        <f t="shared" si="10"/>
        <v>59959</v>
      </c>
      <c r="N89" s="11">
        <v>2579</v>
      </c>
      <c r="P89" s="11">
        <f>2473+51</f>
        <v>2524</v>
      </c>
      <c r="R89" s="11">
        <f>4414+51</f>
        <v>4465</v>
      </c>
      <c r="T89" s="11">
        <v>2850</v>
      </c>
      <c r="U89" s="11"/>
      <c r="V89" s="11">
        <f>3796+78</f>
        <v>3874</v>
      </c>
      <c r="W89" s="11"/>
      <c r="X89" s="11">
        <v>3216</v>
      </c>
      <c r="Y89" s="11"/>
      <c r="Z89" s="11">
        <f>2934+837</f>
        <v>3771</v>
      </c>
      <c r="AA89" s="11"/>
      <c r="AB89" s="11">
        <v>2891</v>
      </c>
      <c r="AD89" s="11">
        <f t="shared" si="11"/>
        <v>26170</v>
      </c>
    </row>
    <row r="90" spans="4:31">
      <c r="D90" s="4" t="s">
        <v>83</v>
      </c>
      <c r="E90" s="4"/>
      <c r="F90" s="4" t="s">
        <v>73</v>
      </c>
      <c r="G90" s="30"/>
      <c r="H90" s="16">
        <v>1000</v>
      </c>
      <c r="L90" s="11">
        <f t="shared" si="10"/>
        <v>1000</v>
      </c>
      <c r="N90" s="11"/>
      <c r="P90" s="11"/>
      <c r="R90" s="4"/>
      <c r="T90" s="11"/>
      <c r="U90" s="11"/>
      <c r="V90" s="11"/>
      <c r="W90" s="11"/>
      <c r="X90" s="11"/>
      <c r="Y90" s="11"/>
      <c r="Z90" s="11">
        <v>55</v>
      </c>
      <c r="AA90" s="11"/>
      <c r="AB90" s="11">
        <v>60</v>
      </c>
      <c r="AD90" s="11">
        <f t="shared" si="11"/>
        <v>115</v>
      </c>
    </row>
    <row r="91" spans="4:31">
      <c r="D91" s="4" t="s">
        <v>84</v>
      </c>
      <c r="E91" s="4"/>
      <c r="F91" s="4" t="s">
        <v>12</v>
      </c>
      <c r="G91" s="30"/>
      <c r="H91" s="16">
        <v>850</v>
      </c>
      <c r="L91" s="11">
        <f t="shared" si="10"/>
        <v>850</v>
      </c>
      <c r="N91" s="11"/>
      <c r="P91" s="11">
        <v>84</v>
      </c>
      <c r="R91" s="4"/>
      <c r="T91" s="11"/>
      <c r="U91" s="11"/>
      <c r="V91" s="11"/>
      <c r="W91" s="11"/>
      <c r="X91" s="11">
        <v>25</v>
      </c>
      <c r="Y91" s="11"/>
      <c r="Z91" s="11"/>
      <c r="AA91" s="11"/>
      <c r="AB91" s="11"/>
      <c r="AD91" s="11">
        <f t="shared" si="11"/>
        <v>109</v>
      </c>
    </row>
    <row r="92" spans="4:31">
      <c r="D92" s="4" t="s">
        <v>115</v>
      </c>
      <c r="E92" s="4"/>
      <c r="F92" s="4" t="s">
        <v>12</v>
      </c>
      <c r="G92" s="30"/>
      <c r="H92" s="16"/>
      <c r="L92" s="11"/>
      <c r="N92" s="11"/>
      <c r="P92" s="11">
        <v>49</v>
      </c>
      <c r="R92" s="4"/>
      <c r="T92" s="11"/>
      <c r="U92" s="11"/>
      <c r="V92" s="11"/>
      <c r="W92" s="11"/>
      <c r="X92" s="11"/>
      <c r="Y92" s="11"/>
      <c r="Z92" s="11"/>
      <c r="AA92" s="11"/>
      <c r="AB92" s="11"/>
      <c r="AD92" s="11">
        <f t="shared" si="11"/>
        <v>49</v>
      </c>
    </row>
    <row r="93" spans="4:31">
      <c r="D93" s="4" t="s">
        <v>116</v>
      </c>
      <c r="E93" s="4"/>
      <c r="F93" s="4"/>
      <c r="G93" s="30"/>
      <c r="H93" s="16"/>
      <c r="L93" s="11"/>
      <c r="N93" s="11"/>
      <c r="P93" s="11">
        <v>245</v>
      </c>
      <c r="R93" s="4">
        <v>80</v>
      </c>
      <c r="T93" s="11">
        <v>49</v>
      </c>
      <c r="U93" s="11"/>
      <c r="V93" s="11">
        <v>150</v>
      </c>
      <c r="W93" s="11"/>
      <c r="X93" s="11">
        <v>50</v>
      </c>
      <c r="Y93" s="11"/>
      <c r="Z93" s="11">
        <v>20</v>
      </c>
      <c r="AA93" s="11"/>
      <c r="AB93" s="11">
        <v>100</v>
      </c>
      <c r="AD93" s="11">
        <f t="shared" si="11"/>
        <v>694</v>
      </c>
    </row>
    <row r="94" spans="4:31">
      <c r="D94" s="4" t="s">
        <v>141</v>
      </c>
      <c r="E94" s="4"/>
      <c r="F94" s="4" t="s">
        <v>42</v>
      </c>
      <c r="G94" s="30"/>
      <c r="H94" s="16"/>
      <c r="L94" s="11"/>
      <c r="N94" s="11"/>
      <c r="P94" s="11"/>
      <c r="R94" s="4"/>
      <c r="T94" s="11"/>
      <c r="U94" s="11"/>
      <c r="V94" s="11"/>
      <c r="W94" s="11"/>
      <c r="X94" s="11"/>
      <c r="Y94" s="11"/>
      <c r="Z94" s="11"/>
      <c r="AA94" s="11"/>
      <c r="AB94" s="11">
        <v>24</v>
      </c>
      <c r="AD94" s="11">
        <f t="shared" si="11"/>
        <v>24</v>
      </c>
    </row>
    <row r="95" spans="4:31">
      <c r="D95" s="4" t="s">
        <v>85</v>
      </c>
      <c r="E95" s="4"/>
      <c r="F95" s="4" t="s">
        <v>7</v>
      </c>
      <c r="G95" s="4"/>
      <c r="H95" s="16">
        <v>700</v>
      </c>
      <c r="L95" s="11">
        <f t="shared" si="10"/>
        <v>700</v>
      </c>
      <c r="N95" s="11"/>
      <c r="P95" s="11"/>
      <c r="R95" s="4">
        <v>750</v>
      </c>
      <c r="T95" s="11">
        <v>225</v>
      </c>
      <c r="U95" s="11"/>
      <c r="V95" s="11"/>
      <c r="W95" s="11"/>
      <c r="X95" s="11"/>
      <c r="Y95" s="11"/>
      <c r="Z95" s="11"/>
      <c r="AA95" s="11"/>
      <c r="AB95" s="11"/>
      <c r="AD95" s="11">
        <f t="shared" si="11"/>
        <v>975</v>
      </c>
    </row>
    <row r="96" spans="4:31">
      <c r="D96" s="4" t="s">
        <v>86</v>
      </c>
      <c r="E96" s="4"/>
      <c r="F96" s="4"/>
      <c r="G96" s="4"/>
      <c r="H96" s="19">
        <f>SUM(H78:H95)</f>
        <v>76219</v>
      </c>
      <c r="L96" s="12">
        <f>SUM(L78:L95)</f>
        <v>75719</v>
      </c>
      <c r="N96" s="12">
        <f>SUM(N78:N95)</f>
        <v>2859</v>
      </c>
      <c r="P96" s="12">
        <f>SUM(P78:P95)</f>
        <v>3557</v>
      </c>
      <c r="R96" s="12">
        <f>SUM(R78:R95)</f>
        <v>5590</v>
      </c>
      <c r="T96" s="12">
        <f>SUM(T78:T95)</f>
        <v>3388</v>
      </c>
      <c r="U96" s="16"/>
      <c r="V96" s="12">
        <f>SUM(V78:V95)</f>
        <v>4877</v>
      </c>
      <c r="W96" s="16"/>
      <c r="X96" s="12">
        <f>SUM(X78:X95)</f>
        <v>3629</v>
      </c>
      <c r="Y96" s="16"/>
      <c r="Z96" s="12">
        <f>SUM(Z78:Z95)</f>
        <v>4344</v>
      </c>
      <c r="AA96" s="16"/>
      <c r="AB96" s="12">
        <f>SUM(AB78:AB95)</f>
        <v>5526</v>
      </c>
      <c r="AD96" s="12">
        <f>SUM(AD78:AD95)</f>
        <v>33770</v>
      </c>
      <c r="AE96" s="28">
        <f>AD96/L96*100</f>
        <v>44.599109866744143</v>
      </c>
    </row>
    <row r="97" spans="4:31">
      <c r="D97" s="4"/>
      <c r="E97" s="4"/>
      <c r="F97" s="4"/>
      <c r="G97" s="4"/>
      <c r="H97" s="16"/>
      <c r="L97" s="11"/>
      <c r="N97" s="11"/>
      <c r="P97" s="11"/>
      <c r="R97" s="4"/>
      <c r="T97" s="11"/>
      <c r="U97" s="11"/>
      <c r="V97" s="11"/>
      <c r="W97" s="11"/>
      <c r="X97" s="11"/>
      <c r="Y97" s="11"/>
      <c r="Z97" s="11"/>
      <c r="AA97" s="11"/>
      <c r="AB97" s="11"/>
    </row>
    <row r="98" spans="4:31">
      <c r="D98" s="6" t="s">
        <v>99</v>
      </c>
      <c r="E98" s="4"/>
      <c r="F98" s="4"/>
      <c r="G98" s="4"/>
      <c r="H98" s="16"/>
      <c r="L98" s="11"/>
      <c r="N98" s="11"/>
      <c r="P98" s="11"/>
      <c r="R98" s="4"/>
      <c r="T98" s="11"/>
      <c r="U98" s="11"/>
      <c r="V98" s="11"/>
      <c r="W98" s="11"/>
      <c r="X98" s="11"/>
      <c r="Y98" s="11"/>
      <c r="Z98" s="11"/>
      <c r="AA98" s="11"/>
      <c r="AB98" s="11"/>
    </row>
    <row r="99" spans="4:31">
      <c r="D99" s="4" t="s">
        <v>87</v>
      </c>
      <c r="E99" s="4"/>
      <c r="F99" s="4" t="s">
        <v>42</v>
      </c>
      <c r="G99" s="4"/>
      <c r="H99" s="23">
        <v>78865</v>
      </c>
      <c r="L99" s="11">
        <f>H99+J99</f>
        <v>78865</v>
      </c>
      <c r="N99" s="11">
        <v>6538</v>
      </c>
      <c r="P99" s="11">
        <v>6538</v>
      </c>
      <c r="R99" s="11">
        <v>6538</v>
      </c>
      <c r="T99" s="11">
        <v>6538</v>
      </c>
      <c r="U99" s="11"/>
      <c r="V99" s="11">
        <v>6538</v>
      </c>
      <c r="W99" s="11"/>
      <c r="X99" s="11">
        <v>6538</v>
      </c>
      <c r="Y99" s="11"/>
      <c r="Z99" s="11">
        <v>6538</v>
      </c>
      <c r="AA99" s="11"/>
      <c r="AB99" s="11">
        <v>6538</v>
      </c>
      <c r="AD99" s="11">
        <f t="shared" ref="AD99:AD101" si="12">N99+P99+R99+T99+V99+X99+Z99+AB99</f>
        <v>52304</v>
      </c>
    </row>
    <row r="100" spans="4:31">
      <c r="D100" s="4" t="s">
        <v>88</v>
      </c>
      <c r="E100" s="4"/>
      <c r="F100" s="4" t="s">
        <v>42</v>
      </c>
      <c r="G100" s="4"/>
      <c r="H100" s="16">
        <v>1700</v>
      </c>
      <c r="L100" s="11">
        <f>H100+J100</f>
        <v>1700</v>
      </c>
      <c r="N100" s="11"/>
      <c r="P100" s="11"/>
      <c r="R100" s="4"/>
      <c r="T100" s="11">
        <v>509</v>
      </c>
      <c r="U100" s="11"/>
      <c r="V100" s="11"/>
      <c r="W100" s="11"/>
      <c r="X100" s="11"/>
      <c r="Y100" s="11"/>
      <c r="Z100" s="11">
        <v>1004</v>
      </c>
      <c r="AA100" s="11"/>
      <c r="AB100" s="11"/>
      <c r="AD100" s="11">
        <f t="shared" si="12"/>
        <v>1513</v>
      </c>
    </row>
    <row r="101" spans="4:31">
      <c r="D101" s="4" t="s">
        <v>89</v>
      </c>
      <c r="E101" s="4"/>
      <c r="F101" s="4" t="s">
        <v>12</v>
      </c>
      <c r="G101" s="4"/>
      <c r="H101" s="16">
        <v>1500</v>
      </c>
      <c r="L101" s="11">
        <f>H101+J101</f>
        <v>1500</v>
      </c>
      <c r="N101" s="11"/>
      <c r="P101" s="11"/>
      <c r="R101" s="4"/>
      <c r="T101" s="11">
        <v>240</v>
      </c>
      <c r="U101" s="11"/>
      <c r="V101" s="11"/>
      <c r="W101" s="11"/>
      <c r="X101" s="11"/>
      <c r="Y101" s="11"/>
      <c r="Z101" s="11">
        <v>670</v>
      </c>
      <c r="AA101" s="11"/>
      <c r="AB101" s="11"/>
      <c r="AD101" s="11">
        <f t="shared" si="12"/>
        <v>910</v>
      </c>
    </row>
    <row r="102" spans="4:31">
      <c r="D102" s="4" t="s">
        <v>100</v>
      </c>
      <c r="E102" s="4"/>
      <c r="F102" s="4"/>
      <c r="G102" s="4"/>
      <c r="H102" s="19">
        <f>SUM(H99:H101)</f>
        <v>82065</v>
      </c>
      <c r="L102" s="12">
        <f>H102+J102</f>
        <v>82065</v>
      </c>
      <c r="N102" s="12">
        <f>SUM(N99:N101)</f>
        <v>6538</v>
      </c>
      <c r="P102" s="12">
        <f>SUM(P99:P101)</f>
        <v>6538</v>
      </c>
      <c r="R102" s="12">
        <f>SUM(R99:R101)</f>
        <v>6538</v>
      </c>
      <c r="T102" s="12">
        <f>SUM(T99:T101)</f>
        <v>7287</v>
      </c>
      <c r="U102" s="16"/>
      <c r="V102" s="12">
        <f>SUM(V99:V101)</f>
        <v>6538</v>
      </c>
      <c r="W102" s="16"/>
      <c r="X102" s="12">
        <f>SUM(X99:X101)</f>
        <v>6538</v>
      </c>
      <c r="Y102" s="16"/>
      <c r="Z102" s="12">
        <f>SUM(Z99:Z101)</f>
        <v>8212</v>
      </c>
      <c r="AA102" s="16"/>
      <c r="AB102" s="12">
        <f>SUM(AB99:AB101)</f>
        <v>6538</v>
      </c>
      <c r="AD102" s="12">
        <f>SUM(AD99:AD101)</f>
        <v>54727</v>
      </c>
      <c r="AE102" s="28">
        <f>AD102/L102*100</f>
        <v>66.687381953329677</v>
      </c>
    </row>
    <row r="103" spans="4:31">
      <c r="D103" s="4"/>
      <c r="E103" s="4"/>
      <c r="F103" s="4"/>
      <c r="G103" s="4"/>
      <c r="H103" s="16"/>
      <c r="L103" s="11"/>
      <c r="N103" s="11"/>
      <c r="P103" s="11"/>
      <c r="R103" s="4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4:31">
      <c r="D104" s="6" t="s">
        <v>90</v>
      </c>
      <c r="E104" s="4"/>
      <c r="F104" s="4"/>
      <c r="G104" s="4"/>
      <c r="H104" s="16"/>
      <c r="L104" s="11"/>
      <c r="N104" s="11"/>
      <c r="P104" s="11"/>
      <c r="R104" s="4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4:31">
      <c r="D105" s="4" t="s">
        <v>138</v>
      </c>
      <c r="E105" s="4"/>
      <c r="F105" s="4" t="s">
        <v>91</v>
      </c>
      <c r="G105" s="4"/>
      <c r="H105" s="16"/>
      <c r="L105" s="11"/>
      <c r="N105" s="11">
        <v>417</v>
      </c>
      <c r="P105" s="11">
        <v>417</v>
      </c>
      <c r="R105" s="4">
        <v>417</v>
      </c>
      <c r="T105" s="11">
        <v>417</v>
      </c>
      <c r="U105" s="11"/>
      <c r="V105" s="11">
        <v>417</v>
      </c>
      <c r="W105" s="11"/>
      <c r="X105" s="11">
        <v>417</v>
      </c>
      <c r="Y105" s="11"/>
      <c r="Z105" s="11">
        <v>417</v>
      </c>
      <c r="AA105" s="11"/>
      <c r="AB105" s="11">
        <v>417</v>
      </c>
      <c r="AD105" s="11">
        <f t="shared" ref="AD105:AD109" si="13">N105+P105+R105+T105+V105+X105+Z105+AB105</f>
        <v>3336</v>
      </c>
    </row>
    <row r="106" spans="4:31">
      <c r="D106" s="4" t="s">
        <v>92</v>
      </c>
      <c r="E106" s="4"/>
      <c r="F106" s="4" t="s">
        <v>91</v>
      </c>
      <c r="G106" s="4"/>
      <c r="H106" s="16"/>
      <c r="L106" s="11"/>
      <c r="N106" s="11">
        <v>167</v>
      </c>
      <c r="P106" s="11">
        <v>167</v>
      </c>
      <c r="R106" s="4">
        <v>167</v>
      </c>
      <c r="T106" s="11">
        <v>167</v>
      </c>
      <c r="U106" s="11"/>
      <c r="V106" s="11">
        <v>167</v>
      </c>
      <c r="W106" s="11"/>
      <c r="X106" s="11">
        <v>167</v>
      </c>
      <c r="Y106" s="11"/>
      <c r="Z106" s="11">
        <v>167</v>
      </c>
      <c r="AA106" s="11"/>
      <c r="AB106" s="11">
        <v>167</v>
      </c>
      <c r="AD106" s="11">
        <f t="shared" si="13"/>
        <v>1336</v>
      </c>
    </row>
    <row r="107" spans="4:31">
      <c r="D107" s="4" t="s">
        <v>93</v>
      </c>
      <c r="E107" s="4"/>
      <c r="F107" s="4" t="s">
        <v>91</v>
      </c>
      <c r="G107" s="4"/>
      <c r="H107" s="16"/>
      <c r="L107" s="11"/>
      <c r="N107" s="11">
        <v>25</v>
      </c>
      <c r="P107" s="11">
        <v>140</v>
      </c>
      <c r="R107" s="4">
        <v>225</v>
      </c>
      <c r="T107" s="11">
        <v>65</v>
      </c>
      <c r="U107" s="11"/>
      <c r="V107" s="11">
        <v>25</v>
      </c>
      <c r="W107" s="11"/>
      <c r="X107" s="11">
        <v>25</v>
      </c>
      <c r="Y107" s="11"/>
      <c r="Z107" s="11">
        <v>25</v>
      </c>
      <c r="AA107" s="11"/>
      <c r="AB107" s="11">
        <v>375</v>
      </c>
      <c r="AD107" s="11">
        <f t="shared" si="13"/>
        <v>905</v>
      </c>
    </row>
    <row r="108" spans="4:31">
      <c r="D108" s="4" t="s">
        <v>94</v>
      </c>
      <c r="E108" s="4"/>
      <c r="F108" s="4" t="s">
        <v>91</v>
      </c>
      <c r="G108" s="4"/>
      <c r="H108" s="16"/>
      <c r="L108" s="11"/>
      <c r="N108" s="11">
        <v>417</v>
      </c>
      <c r="P108" s="11">
        <v>417</v>
      </c>
      <c r="R108" s="4">
        <v>417</v>
      </c>
      <c r="T108" s="11">
        <v>417</v>
      </c>
      <c r="U108" s="11"/>
      <c r="V108" s="11">
        <v>417</v>
      </c>
      <c r="W108" s="11"/>
      <c r="X108" s="11">
        <v>417</v>
      </c>
      <c r="Y108" s="11"/>
      <c r="Z108" s="11">
        <v>417</v>
      </c>
      <c r="AA108" s="11"/>
      <c r="AB108" s="11">
        <v>417</v>
      </c>
      <c r="AD108" s="11">
        <f t="shared" si="13"/>
        <v>3336</v>
      </c>
    </row>
    <row r="109" spans="4:31">
      <c r="D109" s="4" t="s">
        <v>95</v>
      </c>
      <c r="E109" s="4"/>
      <c r="F109" s="4" t="s">
        <v>91</v>
      </c>
      <c r="G109" s="4"/>
      <c r="H109" s="16"/>
      <c r="L109" s="11"/>
      <c r="N109" s="11"/>
      <c r="P109" s="11">
        <v>1000</v>
      </c>
      <c r="R109" s="4">
        <v>0</v>
      </c>
      <c r="T109" s="11"/>
      <c r="U109" s="11"/>
      <c r="V109" s="11"/>
      <c r="W109" s="11"/>
      <c r="X109" s="11"/>
      <c r="Y109" s="11"/>
      <c r="Z109" s="11"/>
      <c r="AA109" s="11"/>
      <c r="AB109" s="11"/>
      <c r="AD109" s="11">
        <f t="shared" si="13"/>
        <v>1000</v>
      </c>
    </row>
    <row r="110" spans="4:31">
      <c r="D110" s="4" t="s">
        <v>101</v>
      </c>
      <c r="E110" s="4"/>
      <c r="F110" s="4"/>
      <c r="G110" s="4"/>
      <c r="H110" s="19">
        <v>15455</v>
      </c>
      <c r="L110" s="12">
        <f>H110+J110</f>
        <v>15455</v>
      </c>
      <c r="N110" s="12">
        <f>SUM(N105:N109)</f>
        <v>1026</v>
      </c>
      <c r="P110" s="12">
        <f>SUM(P105:P109)</f>
        <v>2141</v>
      </c>
      <c r="R110" s="12">
        <f>SUM(R105:R109)</f>
        <v>1226</v>
      </c>
      <c r="T110" s="12">
        <f>SUM(T105:T109)</f>
        <v>1066</v>
      </c>
      <c r="U110" s="16"/>
      <c r="V110" s="12">
        <f>SUM(V105:V109)</f>
        <v>1026</v>
      </c>
      <c r="W110" s="16"/>
      <c r="X110" s="12">
        <f>SUM(X105:X109)</f>
        <v>1026</v>
      </c>
      <c r="Y110" s="16"/>
      <c r="Z110" s="12">
        <f>SUM(Z105:Z109)</f>
        <v>1026</v>
      </c>
      <c r="AA110" s="16"/>
      <c r="AB110" s="12">
        <f>SUM(AB105:AB109)</f>
        <v>1376</v>
      </c>
      <c r="AD110" s="12">
        <f>SUM(AD105:AD109)</f>
        <v>9913</v>
      </c>
      <c r="AE110" s="28">
        <f>AD110/L110*100</f>
        <v>64.141054674862502</v>
      </c>
    </row>
    <row r="111" spans="4:31">
      <c r="D111" s="4"/>
      <c r="E111" s="4"/>
      <c r="F111" s="4"/>
      <c r="G111" s="4"/>
      <c r="H111" s="16"/>
      <c r="L111" s="11"/>
      <c r="N111" s="11"/>
      <c r="P111" s="11"/>
      <c r="R111" s="4"/>
    </row>
    <row r="112" spans="4:31">
      <c r="D112" s="5" t="s">
        <v>23</v>
      </c>
      <c r="E112" s="5"/>
      <c r="F112" s="5"/>
      <c r="G112" s="5"/>
      <c r="H112" s="20">
        <f>H25</f>
        <v>205838</v>
      </c>
      <c r="I112" s="2"/>
      <c r="L112" s="14">
        <f>H112+J112</f>
        <v>205838</v>
      </c>
      <c r="N112" s="14">
        <f>N25</f>
        <v>18838</v>
      </c>
      <c r="P112" s="14">
        <f>P25</f>
        <v>19024</v>
      </c>
      <c r="R112" s="14">
        <f>R25</f>
        <v>19030</v>
      </c>
      <c r="T112" s="14">
        <f>T25</f>
        <v>19564</v>
      </c>
      <c r="U112" s="14"/>
      <c r="V112" s="14">
        <f>V25</f>
        <v>17816</v>
      </c>
      <c r="W112" s="14"/>
      <c r="X112" s="14">
        <f>X25</f>
        <v>16385</v>
      </c>
      <c r="Y112" s="14"/>
      <c r="Z112" s="14">
        <f>Z25</f>
        <v>14862</v>
      </c>
      <c r="AA112" s="14"/>
      <c r="AB112" s="14">
        <f>AB25</f>
        <v>21308</v>
      </c>
      <c r="AD112" s="14">
        <f>N112+P112+R112+T112+V112+X112+Z112+AB112</f>
        <v>146827</v>
      </c>
      <c r="AE112" s="28">
        <f>AD112/L112*100</f>
        <v>71.331338236865889</v>
      </c>
    </row>
    <row r="113" spans="4:31">
      <c r="D113" s="5"/>
      <c r="E113" s="5"/>
      <c r="F113" s="5"/>
      <c r="G113" s="5"/>
      <c r="H113" s="21"/>
      <c r="L113" s="11"/>
      <c r="N113" s="11"/>
      <c r="P113" s="11"/>
      <c r="R113" s="4"/>
    </row>
    <row r="114" spans="4:31">
      <c r="D114" s="5" t="s">
        <v>96</v>
      </c>
      <c r="E114" s="5"/>
      <c r="F114" s="5"/>
      <c r="G114" s="5"/>
      <c r="H114" s="20">
        <f>H44+H51+H60+H67+H75+H96+H102+H110</f>
        <v>222464</v>
      </c>
      <c r="I114" s="2"/>
      <c r="L114" s="14">
        <f>H114+J114</f>
        <v>222464</v>
      </c>
      <c r="N114" s="14">
        <f>N44+N51+N60+N67+N75+N96+N102+N110</f>
        <v>15012</v>
      </c>
      <c r="P114" s="14">
        <f>P44+P51+P60+P67+P75+P96+P102+P110</f>
        <v>15207</v>
      </c>
      <c r="R114" s="14">
        <f>R44+R51+R60+R67+R75+R96+R102+R110</f>
        <v>16952</v>
      </c>
      <c r="T114" s="14">
        <f>T44+T51+T60+T67+T75+T96+T102+T110</f>
        <v>14858</v>
      </c>
      <c r="U114" s="14"/>
      <c r="V114" s="14">
        <f>V44+V51+V60+V67+V75+V96+V102+V110</f>
        <v>13573</v>
      </c>
      <c r="W114" s="14"/>
      <c r="X114" s="14">
        <f>X44+X51+X60+X67+X75+X96+X102+X110</f>
        <v>15098</v>
      </c>
      <c r="Y114" s="14"/>
      <c r="Z114" s="14">
        <f>Z44+Z51+Z60+Z67+Z75+Z96+Z102+Z110</f>
        <v>16313</v>
      </c>
      <c r="AA114" s="14"/>
      <c r="AB114" s="14">
        <f>AB44+AB51+AB60+AB67+AB75+AB96+AB102+AB110</f>
        <v>15018</v>
      </c>
      <c r="AD114" s="14">
        <f>N114+P114+R114+T114+V114+X114+Z114+AB114</f>
        <v>122031</v>
      </c>
      <c r="AE114" s="28">
        <f>AD114/L114*100</f>
        <v>54.854268555811281</v>
      </c>
    </row>
    <row r="115" spans="4:31">
      <c r="D115" s="5"/>
      <c r="E115" s="5"/>
      <c r="F115" s="5"/>
      <c r="G115" s="5"/>
      <c r="H115" s="21"/>
      <c r="L115" s="11"/>
      <c r="N115" s="11"/>
      <c r="P115" s="11"/>
      <c r="R115" s="4"/>
    </row>
    <row r="116" spans="4:31" ht="16.5" thickBot="1">
      <c r="D116" s="5" t="s">
        <v>97</v>
      </c>
      <c r="E116" s="5"/>
      <c r="F116" s="5"/>
      <c r="G116" s="5"/>
      <c r="H116" s="22">
        <f>H112-H114</f>
        <v>-16626</v>
      </c>
      <c r="I116" s="2"/>
      <c r="L116" s="15">
        <f>H116+J116</f>
        <v>-16626</v>
      </c>
      <c r="N116" s="15">
        <f>N112-N114</f>
        <v>3826</v>
      </c>
      <c r="P116" s="15">
        <f>P112-P114</f>
        <v>3817</v>
      </c>
      <c r="R116" s="15">
        <f>R112-R114</f>
        <v>2078</v>
      </c>
      <c r="T116" s="15">
        <f>T112-T114</f>
        <v>4706</v>
      </c>
      <c r="U116" s="21"/>
      <c r="V116" s="31">
        <f>V112-V114</f>
        <v>4243</v>
      </c>
      <c r="W116" s="16"/>
      <c r="X116" s="31">
        <f>X112-X114</f>
        <v>1287</v>
      </c>
      <c r="Y116" s="16"/>
      <c r="Z116" s="31">
        <f>Z112-Z114</f>
        <v>-1451</v>
      </c>
      <c r="AA116" s="16"/>
      <c r="AB116" s="31">
        <f>AB112-AB114</f>
        <v>6290</v>
      </c>
      <c r="AD116" s="15">
        <f>N116+P116+R116+T116+V116+X116+Z116+AB116</f>
        <v>24796</v>
      </c>
      <c r="AE116" s="28"/>
    </row>
    <row r="117" spans="4:31" ht="16.5" thickTop="1">
      <c r="H117" s="1"/>
      <c r="R117" s="4"/>
    </row>
    <row r="118" spans="4:31">
      <c r="H118" s="1"/>
      <c r="R118" s="4"/>
    </row>
    <row r="119" spans="4:31">
      <c r="R119" s="4"/>
    </row>
    <row r="120" spans="4:31">
      <c r="R120" s="4"/>
    </row>
    <row r="121" spans="4:31">
      <c r="R121" s="4"/>
    </row>
    <row r="122" spans="4:31">
      <c r="R122" s="4"/>
    </row>
    <row r="123" spans="4:31">
      <c r="R123" s="4"/>
    </row>
    <row r="124" spans="4:31">
      <c r="R124" s="4"/>
    </row>
    <row r="125" spans="4:31">
      <c r="R125" s="4"/>
    </row>
    <row r="126" spans="4:31">
      <c r="R126" s="4"/>
    </row>
    <row r="127" spans="4:31">
      <c r="R127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4:J18"/>
  <sheetViews>
    <sheetView workbookViewId="0">
      <selection activeCell="I20" sqref="I20"/>
    </sheetView>
  </sheetViews>
  <sheetFormatPr defaultColWidth="11" defaultRowHeight="15.75"/>
  <sheetData>
    <row r="4" spans="2:10">
      <c r="B4" s="32" t="s">
        <v>127</v>
      </c>
      <c r="G4" s="34">
        <v>43312</v>
      </c>
      <c r="H4" s="34">
        <v>43343</v>
      </c>
    </row>
    <row r="5" spans="2:10">
      <c r="B5" s="32"/>
    </row>
    <row r="6" spans="2:10">
      <c r="B6" s="32" t="s">
        <v>128</v>
      </c>
      <c r="G6">
        <f>102320+430+25000+2092+3941</f>
        <v>133783</v>
      </c>
      <c r="H6">
        <f>107497+430+25000+2683+4185</f>
        <v>139795</v>
      </c>
      <c r="J6" t="s">
        <v>137</v>
      </c>
    </row>
    <row r="7" spans="2:10">
      <c r="B7" s="32" t="s">
        <v>132</v>
      </c>
      <c r="G7">
        <v>1942</v>
      </c>
      <c r="H7">
        <v>1942</v>
      </c>
    </row>
    <row r="8" spans="2:10">
      <c r="B8" s="32" t="s">
        <v>129</v>
      </c>
      <c r="G8">
        <v>363</v>
      </c>
      <c r="H8">
        <v>369</v>
      </c>
    </row>
    <row r="9" spans="2:10">
      <c r="B9" s="32" t="s">
        <v>130</v>
      </c>
      <c r="G9">
        <v>518</v>
      </c>
      <c r="H9">
        <v>531</v>
      </c>
    </row>
    <row r="12" spans="2:10" ht="16.5" thickBot="1">
      <c r="G12" s="33">
        <f>SUM(G6:G11)</f>
        <v>136606</v>
      </c>
      <c r="H12" s="33">
        <f>SUM(H6:H11)</f>
        <v>142637</v>
      </c>
    </row>
    <row r="13" spans="2:10" ht="16.5" thickTop="1"/>
    <row r="14" spans="2:10">
      <c r="B14" t="s">
        <v>131</v>
      </c>
    </row>
    <row r="15" spans="2:10">
      <c r="B15" t="s">
        <v>133</v>
      </c>
    </row>
    <row r="16" spans="2:10">
      <c r="B16" t="s">
        <v>134</v>
      </c>
    </row>
    <row r="17" spans="2:2">
      <c r="B17" t="s">
        <v>135</v>
      </c>
    </row>
    <row r="18" spans="2:2">
      <c r="B18" t="s">
        <v>136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Budgetreport</vt:lpstr>
      <vt:lpstr>Bankbalances</vt:lpstr>
    </vt:vector>
  </TitlesOfParts>
  <Company>change management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taylor</dc:creator>
  <cp:lastModifiedBy>Graham</cp:lastModifiedBy>
  <cp:lastPrinted>2018-06-11T16:59:19Z</cp:lastPrinted>
  <dcterms:created xsi:type="dcterms:W3CDTF">2017-11-25T09:44:30Z</dcterms:created>
  <dcterms:modified xsi:type="dcterms:W3CDTF">2018-09-24T10:39:36Z</dcterms:modified>
</cp:coreProperties>
</file>